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etpub\ParkWebs\NahwaermeJoshofen\Download\"/>
    </mc:Choice>
  </mc:AlternateContent>
  <xr:revisionPtr revIDLastSave="0" documentId="13_ncr:1_{DB498EE8-E63D-4B55-A6C9-159285CECE4D}" xr6:coauthVersionLast="46" xr6:coauthVersionMax="46" xr10:uidLastSave="{00000000-0000-0000-0000-000000000000}"/>
  <bookViews>
    <workbookView xWindow="2340" yWindow="2340" windowWidth="21600" windowHeight="13365" xr2:uid="{00000000-000D-0000-FFFF-FFFF00000000}"/>
  </bookViews>
  <sheets>
    <sheet name="Ergebnis" sheetId="5" r:id="rId1"/>
    <sheet name="Kapital- &amp; Betriebsgeb. Kost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5" l="1"/>
  <c r="P24" i="5" s="1"/>
  <c r="F9" i="5"/>
  <c r="G115" i="3"/>
  <c r="P35" i="5"/>
  <c r="P37" i="5" s="1"/>
  <c r="L35" i="5"/>
  <c r="L37" i="5" s="1"/>
  <c r="J35" i="5"/>
  <c r="J37" i="5" s="1"/>
  <c r="H35" i="5"/>
  <c r="H37" i="5" s="1"/>
  <c r="F35" i="5"/>
  <c r="F37" i="5" s="1"/>
  <c r="B130" i="3"/>
  <c r="D35" i="5"/>
  <c r="D37" i="5" s="1"/>
  <c r="D33" i="5"/>
  <c r="P33" i="5"/>
  <c r="L33" i="5"/>
  <c r="J33" i="5"/>
  <c r="H33" i="5"/>
  <c r="F33" i="5"/>
  <c r="P30" i="5"/>
  <c r="L30" i="5"/>
  <c r="J30" i="5"/>
  <c r="H30" i="5"/>
  <c r="F30" i="5"/>
  <c r="D30" i="5"/>
  <c r="P29" i="5"/>
  <c r="N29" i="5"/>
  <c r="L29" i="5"/>
  <c r="J29" i="5"/>
  <c r="H29" i="5"/>
  <c r="F29" i="5"/>
  <c r="D29" i="5"/>
  <c r="D21" i="5"/>
  <c r="H20" i="5"/>
  <c r="F17" i="5"/>
  <c r="H17" i="5" s="1"/>
  <c r="H14" i="5"/>
  <c r="J14" i="5" s="1"/>
  <c r="L14" i="5" s="1"/>
  <c r="N14" i="5" s="1"/>
  <c r="P14" i="5" s="1"/>
  <c r="F14" i="5"/>
  <c r="H130" i="3"/>
  <c r="F130" i="3"/>
  <c r="E130" i="3"/>
  <c r="D130" i="3"/>
  <c r="C130" i="3"/>
  <c r="D41" i="5"/>
  <c r="F39" i="5"/>
  <c r="H39" i="5" s="1"/>
  <c r="D9" i="5"/>
  <c r="J12" i="5"/>
  <c r="B103" i="3"/>
  <c r="C103" i="3"/>
  <c r="C105" i="3"/>
  <c r="D105" i="3" s="1"/>
  <c r="E105" i="3" s="1"/>
  <c r="F105" i="3" s="1"/>
  <c r="G105" i="3" s="1"/>
  <c r="C104" i="3"/>
  <c r="D104" i="3" s="1"/>
  <c r="D106" i="3"/>
  <c r="D12" i="5" l="1"/>
  <c r="H12" i="5"/>
  <c r="H24" i="5" s="1"/>
  <c r="L12" i="5"/>
  <c r="L24" i="5" s="1"/>
  <c r="L23" i="5" s="1"/>
  <c r="H21" i="5"/>
  <c r="J17" i="5"/>
  <c r="L17" i="5" s="1"/>
  <c r="D15" i="5"/>
  <c r="D16" i="5" s="1"/>
  <c r="D19" i="5" s="1"/>
  <c r="D24" i="5"/>
  <c r="D23" i="5" s="1"/>
  <c r="J15" i="5"/>
  <c r="J24" i="5"/>
  <c r="J23" i="5" s="1"/>
  <c r="D43" i="5"/>
  <c r="D48" i="5" s="1"/>
  <c r="N12" i="5"/>
  <c r="N24" i="5" s="1"/>
  <c r="N23" i="5" s="1"/>
  <c r="F21" i="5"/>
  <c r="H9" i="5"/>
  <c r="H15" i="5"/>
  <c r="H16" i="5" s="1"/>
  <c r="F41" i="5"/>
  <c r="F43" i="5" s="1"/>
  <c r="F48" i="5" s="1"/>
  <c r="E104" i="3"/>
  <c r="D103" i="3"/>
  <c r="J39" i="5"/>
  <c r="H41" i="5"/>
  <c r="H43" i="5" s="1"/>
  <c r="H48" i="5" s="1"/>
  <c r="P23" i="5"/>
  <c r="H23" i="5"/>
  <c r="L15" i="5"/>
  <c r="F12" i="5"/>
  <c r="F24" i="5" s="1"/>
  <c r="P15" i="5"/>
  <c r="N15" i="5" l="1"/>
  <c r="N16" i="5" s="1"/>
  <c r="L16" i="5"/>
  <c r="L21" i="5"/>
  <c r="N17" i="5"/>
  <c r="P17" i="5" s="1"/>
  <c r="P16" i="5" s="1"/>
  <c r="D27" i="5"/>
  <c r="D50" i="5" s="1"/>
  <c r="D51" i="5" s="1"/>
  <c r="J16" i="5"/>
  <c r="F104" i="3"/>
  <c r="E103" i="3"/>
  <c r="F23" i="5"/>
  <c r="F15" i="5"/>
  <c r="J20" i="5"/>
  <c r="J21" i="5" s="1"/>
  <c r="H19" i="5"/>
  <c r="H27" i="5" s="1"/>
  <c r="H50" i="5" s="1"/>
  <c r="H51" i="5" s="1"/>
  <c r="L39" i="5"/>
  <c r="J41" i="5"/>
  <c r="J43" i="5" s="1"/>
  <c r="J48" i="5" s="1"/>
  <c r="F16" i="5" l="1"/>
  <c r="F19" i="5" s="1"/>
  <c r="F27" i="5" s="1"/>
  <c r="F50" i="5" s="1"/>
  <c r="F51" i="5" s="1"/>
  <c r="G104" i="3"/>
  <c r="F103" i="3"/>
  <c r="N39" i="5"/>
  <c r="L41" i="5"/>
  <c r="L43" i="5" s="1"/>
  <c r="L48" i="5" s="1"/>
  <c r="J19" i="5"/>
  <c r="J27" i="5" s="1"/>
  <c r="J50" i="5" s="1"/>
  <c r="J51" i="5" s="1"/>
  <c r="H104" i="3" l="1"/>
  <c r="H103" i="3" s="1"/>
  <c r="G103" i="3"/>
  <c r="N30" i="5" s="1"/>
  <c r="N33" i="5" s="1"/>
  <c r="P39" i="5"/>
  <c r="N41" i="5"/>
  <c r="L19" i="5"/>
  <c r="L27" i="5" s="1"/>
  <c r="L50" i="5" s="1"/>
  <c r="L51" i="5" s="1"/>
  <c r="N20" i="5"/>
  <c r="N21" i="5" s="1"/>
  <c r="P20" i="5" l="1"/>
  <c r="N19" i="5"/>
  <c r="N27" i="5" s="1"/>
  <c r="P41" i="5"/>
  <c r="P43" i="5" s="1"/>
  <c r="P48" i="5" s="1"/>
  <c r="P19" i="5" l="1"/>
  <c r="P27" i="5" s="1"/>
  <c r="P50" i="5" s="1"/>
  <c r="P51" i="5" s="1"/>
  <c r="P21" i="5"/>
  <c r="B102" i="3" l="1"/>
  <c r="C102" i="3"/>
  <c r="D102" i="3"/>
  <c r="D107" i="3" s="1"/>
  <c r="E102" i="3"/>
  <c r="F102" i="3"/>
  <c r="G102" i="3"/>
  <c r="H102" i="3"/>
  <c r="H105" i="3"/>
  <c r="H106" i="3"/>
  <c r="H107" i="3" s="1"/>
  <c r="G106" i="3"/>
  <c r="F106" i="3"/>
  <c r="F107" i="3" s="1"/>
  <c r="E106" i="3"/>
  <c r="C106" i="3"/>
  <c r="B106" i="3"/>
  <c r="G107" i="3" l="1"/>
  <c r="G130" i="3"/>
  <c r="N35" i="5" s="1"/>
  <c r="C107" i="3"/>
  <c r="E107" i="3"/>
  <c r="B107" i="3"/>
  <c r="N37" i="5" l="1"/>
  <c r="N43" i="5" s="1"/>
  <c r="N48" i="5" s="1"/>
  <c r="N50" i="5" s="1"/>
  <c r="N51" i="5" s="1"/>
</calcChain>
</file>

<file path=xl/sharedStrings.xml><?xml version="1.0" encoding="utf-8"?>
<sst xmlns="http://schemas.openxmlformats.org/spreadsheetml/2006/main" count="455" uniqueCount="165">
  <si>
    <t>Wärmeverbrauch</t>
  </si>
  <si>
    <t>Jahresnutzungsgrad Kessel</t>
  </si>
  <si>
    <t>Gesamtkosten</t>
  </si>
  <si>
    <t>Investitionskosten</t>
  </si>
  <si>
    <t>Nutzungsdauer</t>
  </si>
  <si>
    <t>Zinssatz (kalkulatorisch)</t>
  </si>
  <si>
    <t>Gebäudeart</t>
  </si>
  <si>
    <t>zu beheizende Fläche</t>
  </si>
  <si>
    <t>Nummer</t>
  </si>
  <si>
    <t>EFH</t>
  </si>
  <si>
    <t>ZFH</t>
  </si>
  <si>
    <t>Vollbenutzungsstunden</t>
  </si>
  <si>
    <t>Wärmeerzeugungsanlage (WEA):</t>
  </si>
  <si>
    <t>Modernisierung</t>
  </si>
  <si>
    <t>Warmwasserbereitung (WW) über WEA:</t>
  </si>
  <si>
    <t>ja</t>
  </si>
  <si>
    <t>Verfügbarkeitsstandart WW:</t>
  </si>
  <si>
    <t>normaler Standard</t>
  </si>
  <si>
    <t>Nr.</t>
  </si>
  <si>
    <t>1. Erfassung der Gebäudeteile</t>
  </si>
  <si>
    <t>MFH</t>
  </si>
  <si>
    <t>Baujahr</t>
  </si>
  <si>
    <t>Raumhöhe</t>
  </si>
  <si>
    <t>Bis 2,8 m</t>
  </si>
  <si>
    <t>Gleichzeitigkeitsfaktor</t>
  </si>
  <si>
    <t>2. Auslegungsempfehlung</t>
  </si>
  <si>
    <t>Auslegung WW (Boiler) min</t>
  </si>
  <si>
    <t>Bedarf Gebäudeteile</t>
  </si>
  <si>
    <t>Zuschlag für WW</t>
  </si>
  <si>
    <t>3. Demontage von Altanlagen</t>
  </si>
  <si>
    <t>Demontage WEA</t>
  </si>
  <si>
    <t>Material WEA</t>
  </si>
  <si>
    <t>Stahl</t>
  </si>
  <si>
    <t>Kesselleistung bis</t>
  </si>
  <si>
    <t>Anzahl Heizkreise</t>
  </si>
  <si>
    <t>Kesselzerlegung</t>
  </si>
  <si>
    <t>nein</t>
  </si>
  <si>
    <t>Demontage WW</t>
  </si>
  <si>
    <t>Material Isolierung WW</t>
  </si>
  <si>
    <t>Standard</t>
  </si>
  <si>
    <t>Größe WW bis</t>
  </si>
  <si>
    <t>Kellerzerlegung erforderlich</t>
  </si>
  <si>
    <t>Warmwasserbereitung modernisieren</t>
  </si>
  <si>
    <t>Konzept Warmwasserbereitung</t>
  </si>
  <si>
    <t>Speicher</t>
  </si>
  <si>
    <t>Material WW Speicher</t>
  </si>
  <si>
    <t>Emailliert</t>
  </si>
  <si>
    <t>Aufstellart WW Speicher</t>
  </si>
  <si>
    <t>Stehend</t>
  </si>
  <si>
    <t>Hydraulische Weiche modernisieren</t>
  </si>
  <si>
    <t>Heizkreise modernisieren</t>
  </si>
  <si>
    <t>Art Heizkreis 1</t>
  </si>
  <si>
    <t>Statische Heizung</t>
  </si>
  <si>
    <t>Mischer gewünscht</t>
  </si>
  <si>
    <t>nur wenn 
technisch erforderlich</t>
  </si>
  <si>
    <t>nur wenn 
techn. erforderlich</t>
  </si>
  <si>
    <t>Art Heizkreis 2</t>
  </si>
  <si>
    <t>Warmwasser</t>
  </si>
  <si>
    <t>6. Objektdaten</t>
  </si>
  <si>
    <t>Gebäudehöhe</t>
  </si>
  <si>
    <t>Abstand WEA zum Kamin</t>
  </si>
  <si>
    <t>Abstand WEA zum Verteiler</t>
  </si>
  <si>
    <t>7. Wärmeerzeugungsanlage</t>
  </si>
  <si>
    <t>Energieart</t>
  </si>
  <si>
    <t>Anlagenkonzept</t>
  </si>
  <si>
    <t>Einkesselanlage</t>
  </si>
  <si>
    <t>Fernüberwachung</t>
  </si>
  <si>
    <t>Wärmemengenzähler exkludieren</t>
  </si>
  <si>
    <t>Inspektion und Wartung</t>
  </si>
  <si>
    <t>Reaktionszeit Entstörung</t>
  </si>
  <si>
    <t>Instandsetzung inklusive</t>
  </si>
  <si>
    <t>Betriebsgebundene Kosten</t>
  </si>
  <si>
    <t>Verbrauchsgebundene Kosten</t>
  </si>
  <si>
    <t>Heizleistung pro Quadratmeter</t>
  </si>
  <si>
    <t>#</t>
  </si>
  <si>
    <t>Brennstoffkosten</t>
  </si>
  <si>
    <t>Kapitalgebundene Kosten</t>
  </si>
  <si>
    <t>• Demontage</t>
  </si>
  <si>
    <t>• Wasseraufbereitung</t>
  </si>
  <si>
    <t>• Warmwasserspeicher</t>
  </si>
  <si>
    <t>• Ausdehnungsgefäß</t>
  </si>
  <si>
    <t>• Pauschalen</t>
  </si>
  <si>
    <t>1982 bis 1993</t>
  </si>
  <si>
    <t>Bedarfsklasse</t>
  </si>
  <si>
    <t>WSVO 1982</t>
  </si>
  <si>
    <t>Speicherladesaystem gewünscht</t>
  </si>
  <si>
    <t>5. Warmwasserbereitung WW</t>
  </si>
  <si>
    <t>8. Erfassung Heizkreise</t>
  </si>
  <si>
    <t>Zuleitung Betriebsstrom</t>
  </si>
  <si>
    <t>Systemtrennung modernisieren/erstellen</t>
  </si>
  <si>
    <t>Pumpe BUS fähig (falls möglich)</t>
  </si>
  <si>
    <t>9. Wärmemengenzähler</t>
  </si>
  <si>
    <t>10. Kamin</t>
  </si>
  <si>
    <t>11. Optionen Heizzentrale</t>
  </si>
  <si>
    <t>Wasseraufbereitung</t>
  </si>
  <si>
    <t>Schalldämmhaube</t>
  </si>
  <si>
    <t>Ölleitung</t>
  </si>
  <si>
    <t>Entfernung zu den Öltanks</t>
  </si>
  <si>
    <t>bis 5 m</t>
  </si>
  <si>
    <t>Elektroschaltschrank</t>
  </si>
  <si>
    <t>Neutralisationseinrichtung</t>
  </si>
  <si>
    <t>Kodensathebeanlage</t>
  </si>
  <si>
    <t>Schlammabscheider</t>
  </si>
  <si>
    <t>Entgasung</t>
  </si>
  <si>
    <t>Pumpendruckhaltung</t>
  </si>
  <si>
    <t>12. Betriebsführung</t>
  </si>
  <si>
    <t>Pellets</t>
  </si>
  <si>
    <t>Raumaustarungsvariante</t>
  </si>
  <si>
    <t>Sauganlage</t>
  </si>
  <si>
    <t>Entfernung Kessel zum Lager in m</t>
  </si>
  <si>
    <t>Pelltslagerraum (Länge)</t>
  </si>
  <si>
    <t>Pelltslagerraum (Breite)</t>
  </si>
  <si>
    <t>Pelltslagerraum (Höhe)</t>
  </si>
  <si>
    <t>Abstand Kessel zum Puffer</t>
  </si>
  <si>
    <t>Pufferspeicher</t>
  </si>
  <si>
    <t>Abstand Kessel zum Enwässerungspunkt</t>
  </si>
  <si>
    <t>bis 10 m</t>
  </si>
  <si>
    <t>In bestehenden Kamin einbinden</t>
  </si>
  <si>
    <t>Abstand Pufferspeicher zu Verteiler</t>
  </si>
  <si>
    <t>Minimales Einbringungsmaß</t>
  </si>
  <si>
    <t>Minimale Deckenhöhe</t>
  </si>
  <si>
    <t>Länge der Aufstellfläche</t>
  </si>
  <si>
    <t>Breite der Aufstellfläche</t>
  </si>
  <si>
    <t>4. Angaben zum Pufferspeicher</t>
  </si>
  <si>
    <t xml:space="preserve">Ermittlung der Investitions-, Finanzierungs- und betriebsgebundenen Kosten von Pelletheizungen inkl. Brauchwarmwasserbereitung </t>
  </si>
  <si>
    <t>Anzahl der Verbraucher / Wohneinheiten (ab MFH)</t>
  </si>
  <si>
    <t>• Wärmeerzeugungsanlage (Pelletkessel)</t>
  </si>
  <si>
    <t>• Pumpen und Armaturen Pellets</t>
  </si>
  <si>
    <t>• Pufferspeicher</t>
  </si>
  <si>
    <t>Investitionskosten Heizzentrale (netto)</t>
  </si>
  <si>
    <t>Inspektions- und Wartungskosten (netto)</t>
  </si>
  <si>
    <t>Instandsetzungskosten / Reparaturen (netto)</t>
  </si>
  <si>
    <t>Gebäudeheizlast / Kesselleistung:</t>
  </si>
  <si>
    <t>13. Leistungsverzeichnisse</t>
  </si>
  <si>
    <t>alle Angaben sind Bruttopreise</t>
  </si>
  <si>
    <t>Heizleistung des Gebäudes</t>
  </si>
  <si>
    <t>Stromkosten für Kesselbetrieb</t>
  </si>
  <si>
    <t>Stromverbrauch</t>
  </si>
  <si>
    <t>Strompreis</t>
  </si>
  <si>
    <t>Wartungskosten</t>
  </si>
  <si>
    <t>ø Reparaturkosten (25 Jahre)</t>
  </si>
  <si>
    <t>ø Schornsteinfegerkosten</t>
  </si>
  <si>
    <t>Zusatzleistungen beim Heizungseinbau</t>
  </si>
  <si>
    <t>individuell</t>
  </si>
  <si>
    <t>Förderung mit Heizöltausch (45%)</t>
  </si>
  <si>
    <t>hydraulischer Abgleich (Schätzkosten)</t>
  </si>
  <si>
    <t>Zusatzleistungen bei der Heizungsoptimierung</t>
  </si>
  <si>
    <t>Förderung für Heizungsoptimierung (20%)</t>
  </si>
  <si>
    <t>Gesamtkosten nach Förderung</t>
  </si>
  <si>
    <t>• Hydraulischer Abgleich (zwingend für die Förderung)</t>
  </si>
  <si>
    <t>• Demontage der Altanalge</t>
  </si>
  <si>
    <t>• Heizungspumpe (optional, falls notwendig)</t>
  </si>
  <si>
    <t>• Heizungsmischer (optional, falls notwendig)</t>
  </si>
  <si>
    <t>• Mischer Stellmotor (optional, falls notwendig)</t>
  </si>
  <si>
    <t>• Zirkulationspumpe (optional, falls notwendig)</t>
  </si>
  <si>
    <t>• Absperrungen Heizung (optional, falls notwendig)</t>
  </si>
  <si>
    <t>• Absperrungen Kaltwasser (optional, falls notwendig)</t>
  </si>
  <si>
    <t>• Schlammabscheider (optional)</t>
  </si>
  <si>
    <t>• ….</t>
  </si>
  <si>
    <t>Investitionskosten für Vergleichsberechnung</t>
  </si>
  <si>
    <t>14. Zusatzleistungen bei Heizungseinbau</t>
  </si>
  <si>
    <t>Energieinhalt Pellets</t>
  </si>
  <si>
    <t>Wärmegestehungskosten Pelletkessel (Bestand)</t>
  </si>
  <si>
    <t>Pelletverbrauch</t>
  </si>
  <si>
    <t>Pelletkosten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</si>
</sst>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64" formatCode="#,##0.00&quot; &quot;[$€-407];[Red]&quot;-&quot;#,##0.00&quot; &quot;[$€-407]"/>
    <numFmt numFmtId="165" formatCode="0\ &quot;kW&quot;"/>
    <numFmt numFmtId="166" formatCode="#,##0\ &quot;€&quot;"/>
    <numFmt numFmtId="167" formatCode="#,##0\ &quot;kWh&quot;"/>
    <numFmt numFmtId="168" formatCode="0.0%"/>
    <numFmt numFmtId="169" formatCode="#,##0\ &quot;€/a&quot;"/>
    <numFmt numFmtId="170" formatCode="0.00\ &quot;Ct/kWh&quot;"/>
    <numFmt numFmtId="171" formatCode="0\ &quot;Jahre&quot;"/>
    <numFmt numFmtId="172" formatCode="#,##0\ &quot;qm&quot;"/>
    <numFmt numFmtId="173" formatCode="#,##0\ &quot;h/a&quot;"/>
    <numFmt numFmtId="174" formatCode="#,##0\ &quot;m²&quot;"/>
    <numFmt numFmtId="175" formatCode="#,##0.00\ &quot;€&quot;"/>
    <numFmt numFmtId="176" formatCode="#,##0.00\ &quot;€/a&quot;"/>
    <numFmt numFmtId="177" formatCode="0\ &quot;m&quot;"/>
    <numFmt numFmtId="178" formatCode="0\ &quot;h&quot;"/>
    <numFmt numFmtId="179" formatCode="#,##0\ &quot;kW&quot;"/>
    <numFmt numFmtId="180" formatCode="#,##0\ &quot;Liter&quot;"/>
    <numFmt numFmtId="181" formatCode="0\ &quot;W/qm&quot;"/>
    <numFmt numFmtId="182" formatCode="0.0\ &quot;m&quot;"/>
    <numFmt numFmtId="183" formatCode="0\ &quot;Liter/kW&quot;"/>
    <numFmt numFmtId="184" formatCode="#,##0\ &quot;€/kW&quot;"/>
    <numFmt numFmtId="185" formatCode="#,##0.00\ &quot;Ct/kWh&quot;"/>
    <numFmt numFmtId="186" formatCode="#,##0\ &quot;kWh/t&quot;"/>
    <numFmt numFmtId="187" formatCode="#,##0.00\ &quot;Tonnen&quot;"/>
    <numFmt numFmtId="188" formatCode="0.00\ &quot;€/t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FF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2" tint="-0.749992370372631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theme="0" tint="-0.14999847407452621"/>
      <name val="Arial"/>
      <family val="2"/>
    </font>
    <font>
      <sz val="11"/>
      <color theme="0" tint="-0.14999847407452621"/>
      <name val="Calibri"/>
      <family val="2"/>
      <scheme val="minor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644108"/>
        <bgColor indexed="64"/>
      </patternFill>
    </fill>
    <fill>
      <patternFill patternType="solid">
        <fgColor rgb="FF644108"/>
        <bgColor rgb="FFAEC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ECF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0" fontId="9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164" fontId="11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2"/>
    <xf numFmtId="0" fontId="2" fillId="0" borderId="0" xfId="2" applyAlignment="1">
      <alignment horizontal="left" indent="1"/>
    </xf>
    <xf numFmtId="0" fontId="2" fillId="0" borderId="6" xfId="2" applyBorder="1"/>
    <xf numFmtId="166" fontId="7" fillId="2" borderId="10" xfId="2" applyNumberFormat="1" applyFont="1" applyFill="1" applyBorder="1" applyAlignment="1">
      <alignment horizontal="center"/>
    </xf>
    <xf numFmtId="171" fontId="8" fillId="2" borderId="10" xfId="2" applyNumberFormat="1" applyFont="1" applyFill="1" applyBorder="1" applyAlignment="1">
      <alignment horizontal="center"/>
    </xf>
    <xf numFmtId="168" fontId="8" fillId="2" borderId="11" xfId="1" applyNumberFormat="1" applyFont="1" applyFill="1" applyBorder="1" applyAlignment="1">
      <alignment horizontal="center"/>
    </xf>
    <xf numFmtId="0" fontId="5" fillId="0" borderId="13" xfId="2" applyFont="1" applyBorder="1" applyAlignment="1">
      <alignment vertical="center"/>
    </xf>
    <xf numFmtId="166" fontId="7" fillId="3" borderId="10" xfId="2" applyNumberFormat="1" applyFont="1" applyFill="1" applyBorder="1" applyAlignment="1">
      <alignment horizontal="center"/>
    </xf>
    <xf numFmtId="171" fontId="8" fillId="3" borderId="10" xfId="2" applyNumberFormat="1" applyFont="1" applyFill="1" applyBorder="1" applyAlignment="1">
      <alignment horizontal="center"/>
    </xf>
    <xf numFmtId="168" fontId="8" fillId="3" borderId="11" xfId="1" applyNumberFormat="1" applyFont="1" applyFill="1" applyBorder="1" applyAlignment="1">
      <alignment horizontal="center"/>
    </xf>
    <xf numFmtId="166" fontId="7" fillId="4" borderId="10" xfId="2" applyNumberFormat="1" applyFont="1" applyFill="1" applyBorder="1" applyAlignment="1">
      <alignment horizontal="center"/>
    </xf>
    <xf numFmtId="171" fontId="8" fillId="4" borderId="10" xfId="2" applyNumberFormat="1" applyFont="1" applyFill="1" applyBorder="1" applyAlignment="1">
      <alignment horizontal="center"/>
    </xf>
    <xf numFmtId="168" fontId="8" fillId="4" borderId="11" xfId="1" applyNumberFormat="1" applyFont="1" applyFill="1" applyBorder="1" applyAlignment="1">
      <alignment horizontal="center"/>
    </xf>
    <xf numFmtId="172" fontId="2" fillId="0" borderId="0" xfId="2" applyNumberFormat="1"/>
    <xf numFmtId="0" fontId="0" fillId="0" borderId="0" xfId="0"/>
    <xf numFmtId="168" fontId="8" fillId="0" borderId="0" xfId="1" applyNumberFormat="1" applyFont="1" applyFill="1" applyBorder="1" applyAlignment="1">
      <alignment horizontal="center"/>
    </xf>
    <xf numFmtId="0" fontId="14" fillId="0" borderId="0" xfId="2" applyFont="1"/>
    <xf numFmtId="0" fontId="5" fillId="0" borderId="11" xfId="2" applyFont="1" applyBorder="1" applyAlignment="1">
      <alignment vertical="center"/>
    </xf>
    <xf numFmtId="0" fontId="7" fillId="2" borderId="13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8" fillId="0" borderId="0" xfId="2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6" borderId="4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80" fontId="7" fillId="6" borderId="5" xfId="0" applyNumberFormat="1" applyFont="1" applyFill="1" applyBorder="1" applyAlignment="1">
      <alignment horizontal="center" vertical="center"/>
    </xf>
    <xf numFmtId="179" fontId="7" fillId="6" borderId="1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center"/>
    </xf>
    <xf numFmtId="176" fontId="7" fillId="5" borderId="1" xfId="0" applyNumberFormat="1" applyFont="1" applyFill="1" applyBorder="1" applyAlignment="1">
      <alignment vertical="center"/>
    </xf>
    <xf numFmtId="175" fontId="7" fillId="5" borderId="1" xfId="0" applyNumberFormat="1" applyFont="1" applyFill="1" applyBorder="1" applyAlignment="1">
      <alignment vertical="center"/>
    </xf>
    <xf numFmtId="176" fontId="7" fillId="5" borderId="9" xfId="0" applyNumberFormat="1" applyFont="1" applyFill="1" applyBorder="1" applyAlignment="1">
      <alignment vertical="center"/>
    </xf>
    <xf numFmtId="0" fontId="17" fillId="0" borderId="0" xfId="2" applyFont="1"/>
    <xf numFmtId="173" fontId="2" fillId="0" borderId="0" xfId="2" applyNumberFormat="1"/>
    <xf numFmtId="9" fontId="0" fillId="0" borderId="0" xfId="1" applyFont="1"/>
    <xf numFmtId="169" fontId="0" fillId="0" borderId="0" xfId="0" applyNumberFormat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4" fontId="9" fillId="0" borderId="8" xfId="0" applyNumberFormat="1" applyFont="1" applyFill="1" applyBorder="1" applyAlignment="1">
      <alignment horizontal="left" vertical="center" indent="1"/>
    </xf>
    <xf numFmtId="175" fontId="9" fillId="0" borderId="1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horizontal="left" vertical="center" indent="1"/>
    </xf>
    <xf numFmtId="175" fontId="9" fillId="0" borderId="7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5" fontId="9" fillId="0" borderId="0" xfId="0" applyNumberFormat="1" applyFont="1" applyFill="1" applyAlignment="1">
      <alignment vertical="center"/>
    </xf>
    <xf numFmtId="0" fontId="12" fillId="7" borderId="19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174" fontId="16" fillId="8" borderId="1" xfId="0" applyNumberFormat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173" fontId="7" fillId="6" borderId="1" xfId="1" applyNumberFormat="1" applyFont="1" applyFill="1" applyBorder="1" applyAlignment="1">
      <alignment horizontal="center" vertical="center"/>
    </xf>
    <xf numFmtId="9" fontId="7" fillId="6" borderId="7" xfId="1" applyFont="1" applyFill="1" applyBorder="1" applyAlignment="1">
      <alignment horizontal="center" vertical="center"/>
    </xf>
    <xf numFmtId="179" fontId="7" fillId="6" borderId="7" xfId="0" applyNumberFormat="1" applyFont="1" applyFill="1" applyBorder="1" applyAlignment="1">
      <alignment horizontal="center" vertical="center"/>
    </xf>
    <xf numFmtId="179" fontId="16" fillId="8" borderId="1" xfId="0" applyNumberFormat="1" applyFont="1" applyFill="1" applyBorder="1" applyAlignment="1">
      <alignment horizontal="center" vertical="center"/>
    </xf>
    <xf numFmtId="180" fontId="16" fillId="8" borderId="1" xfId="0" applyNumberFormat="1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177" fontId="16" fillId="8" borderId="5" xfId="0" applyNumberFormat="1" applyFont="1" applyFill="1" applyBorder="1" applyAlignment="1">
      <alignment horizontal="center" vertical="center"/>
    </xf>
    <xf numFmtId="0" fontId="16" fillId="8" borderId="23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180" fontId="15" fillId="8" borderId="1" xfId="0" applyNumberFormat="1" applyFont="1" applyFill="1" applyBorder="1" applyAlignment="1">
      <alignment horizontal="center" vertical="center"/>
    </xf>
    <xf numFmtId="179" fontId="15" fillId="8" borderId="1" xfId="0" applyNumberFormat="1" applyFont="1" applyFill="1" applyBorder="1" applyAlignment="1">
      <alignment horizontal="center" vertical="center"/>
    </xf>
    <xf numFmtId="177" fontId="15" fillId="8" borderId="5" xfId="0" applyNumberFormat="1" applyFont="1" applyFill="1" applyBorder="1" applyAlignment="1">
      <alignment horizontal="center" vertical="center"/>
    </xf>
    <xf numFmtId="182" fontId="9" fillId="0" borderId="1" xfId="0" applyNumberFormat="1" applyFont="1" applyBorder="1" applyAlignment="1">
      <alignment horizontal="center" vertical="center"/>
    </xf>
    <xf numFmtId="183" fontId="9" fillId="0" borderId="1" xfId="0" applyNumberFormat="1" applyFont="1" applyBorder="1" applyAlignment="1">
      <alignment horizontal="center" vertical="center"/>
    </xf>
    <xf numFmtId="182" fontId="16" fillId="8" borderId="1" xfId="0" applyNumberFormat="1" applyFont="1" applyFill="1" applyBorder="1" applyAlignment="1">
      <alignment horizontal="center" vertical="center"/>
    </xf>
    <xf numFmtId="182" fontId="16" fillId="8" borderId="5" xfId="0" applyNumberFormat="1" applyFont="1" applyFill="1" applyBorder="1" applyAlignment="1">
      <alignment horizontal="center" vertical="center"/>
    </xf>
    <xf numFmtId="182" fontId="16" fillId="8" borderId="7" xfId="0" applyNumberFormat="1" applyFont="1" applyFill="1" applyBorder="1" applyAlignment="1">
      <alignment horizontal="center" vertical="center"/>
    </xf>
    <xf numFmtId="4" fontId="20" fillId="0" borderId="8" xfId="0" applyNumberFormat="1" applyFont="1" applyFill="1" applyBorder="1" applyAlignment="1">
      <alignment horizontal="left" vertical="center" indent="1"/>
    </xf>
    <xf numFmtId="175" fontId="20" fillId="0" borderId="1" xfId="0" applyNumberFormat="1" applyFont="1" applyFill="1" applyBorder="1" applyAlignment="1">
      <alignment vertical="center"/>
    </xf>
    <xf numFmtId="0" fontId="19" fillId="0" borderId="0" xfId="0" applyFont="1"/>
    <xf numFmtId="0" fontId="21" fillId="0" borderId="8" xfId="0" applyFont="1" applyBorder="1" applyAlignment="1">
      <alignment vertical="center"/>
    </xf>
    <xf numFmtId="178" fontId="21" fillId="0" borderId="1" xfId="0" applyNumberFormat="1" applyFont="1" applyBorder="1" applyAlignment="1">
      <alignment horizontal="center" vertical="center"/>
    </xf>
    <xf numFmtId="0" fontId="22" fillId="0" borderId="0" xfId="0" applyFont="1"/>
    <xf numFmtId="179" fontId="7" fillId="6" borderId="1" xfId="0" applyNumberFormat="1" applyFont="1" applyFill="1" applyBorder="1" applyAlignment="1">
      <alignment horizontal="right" vertical="center"/>
    </xf>
    <xf numFmtId="184" fontId="7" fillId="5" borderId="1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10" fontId="7" fillId="5" borderId="1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2" fontId="7" fillId="2" borderId="11" xfId="2" applyNumberFormat="1" applyFont="1" applyFill="1" applyBorder="1" applyAlignment="1">
      <alignment horizontal="center"/>
    </xf>
    <xf numFmtId="172" fontId="7" fillId="3" borderId="11" xfId="2" applyNumberFormat="1" applyFont="1" applyFill="1" applyBorder="1" applyAlignment="1">
      <alignment horizontal="center"/>
    </xf>
    <xf numFmtId="172" fontId="7" fillId="4" borderId="11" xfId="2" applyNumberFormat="1" applyFont="1" applyFill="1" applyBorder="1" applyAlignment="1">
      <alignment horizontal="center"/>
    </xf>
    <xf numFmtId="0" fontId="5" fillId="0" borderId="10" xfId="2" applyFont="1" applyBorder="1"/>
    <xf numFmtId="165" fontId="7" fillId="2" borderId="10" xfId="2" applyNumberFormat="1" applyFont="1" applyFill="1" applyBorder="1" applyAlignment="1">
      <alignment horizontal="center"/>
    </xf>
    <xf numFmtId="165" fontId="7" fillId="3" borderId="10" xfId="2" applyNumberFormat="1" applyFont="1" applyFill="1" applyBorder="1" applyAlignment="1">
      <alignment horizontal="center"/>
    </xf>
    <xf numFmtId="165" fontId="7" fillId="4" borderId="10" xfId="2" applyNumberFormat="1" applyFont="1" applyFill="1" applyBorder="1" applyAlignment="1">
      <alignment horizontal="center"/>
    </xf>
    <xf numFmtId="0" fontId="2" fillId="0" borderId="12" xfId="2" applyBorder="1"/>
    <xf numFmtId="181" fontId="8" fillId="2" borderId="12" xfId="2" applyNumberFormat="1" applyFont="1" applyFill="1" applyBorder="1" applyAlignment="1">
      <alignment horizontal="center"/>
    </xf>
    <xf numFmtId="181" fontId="8" fillId="3" borderId="12" xfId="2" applyNumberFormat="1" applyFont="1" applyFill="1" applyBorder="1" applyAlignment="1">
      <alignment horizontal="center"/>
    </xf>
    <xf numFmtId="181" fontId="2" fillId="0" borderId="0" xfId="2" applyNumberFormat="1"/>
    <xf numFmtId="181" fontId="8" fillId="4" borderId="12" xfId="2" applyNumberFormat="1" applyFont="1" applyFill="1" applyBorder="1" applyAlignment="1">
      <alignment horizontal="center"/>
    </xf>
    <xf numFmtId="0" fontId="2" fillId="0" borderId="11" xfId="2" applyBorder="1" applyAlignment="1">
      <alignment vertical="top"/>
    </xf>
    <xf numFmtId="173" fontId="8" fillId="2" borderId="11" xfId="2" applyNumberFormat="1" applyFont="1" applyFill="1" applyBorder="1" applyAlignment="1">
      <alignment horizontal="center"/>
    </xf>
    <xf numFmtId="173" fontId="8" fillId="3" borderId="11" xfId="2" applyNumberFormat="1" applyFont="1" applyFill="1" applyBorder="1" applyAlignment="1">
      <alignment horizontal="center"/>
    </xf>
    <xf numFmtId="173" fontId="8" fillId="4" borderId="11" xfId="2" applyNumberFormat="1" applyFont="1" applyFill="1" applyBorder="1" applyAlignment="1">
      <alignment horizontal="center"/>
    </xf>
    <xf numFmtId="165" fontId="8" fillId="0" borderId="0" xfId="2" applyNumberFormat="1" applyFont="1" applyAlignment="1">
      <alignment horizontal="center"/>
    </xf>
    <xf numFmtId="0" fontId="5" fillId="0" borderId="24" xfId="2" applyFont="1" applyBorder="1"/>
    <xf numFmtId="167" fontId="7" fillId="2" borderId="24" xfId="2" applyNumberFormat="1" applyFont="1" applyFill="1" applyBorder="1" applyAlignment="1">
      <alignment horizontal="center"/>
    </xf>
    <xf numFmtId="167" fontId="7" fillId="3" borderId="24" xfId="2" applyNumberFormat="1" applyFont="1" applyFill="1" applyBorder="1" applyAlignment="1">
      <alignment horizontal="center"/>
    </xf>
    <xf numFmtId="167" fontId="7" fillId="4" borderId="24" xfId="2" applyNumberFormat="1" applyFont="1" applyFill="1" applyBorder="1" applyAlignment="1">
      <alignment horizontal="center"/>
    </xf>
    <xf numFmtId="167" fontId="8" fillId="0" borderId="0" xfId="2" applyNumberFormat="1" applyFont="1" applyAlignment="1">
      <alignment horizontal="center"/>
    </xf>
    <xf numFmtId="0" fontId="2" fillId="0" borderId="10" xfId="2" applyBorder="1" applyAlignment="1">
      <alignment horizontal="left"/>
    </xf>
    <xf numFmtId="168" fontId="8" fillId="2" borderId="10" xfId="1" applyNumberFormat="1" applyFont="1" applyFill="1" applyBorder="1" applyAlignment="1">
      <alignment horizontal="center"/>
    </xf>
    <xf numFmtId="168" fontId="8" fillId="3" borderId="10" xfId="1" applyNumberFormat="1" applyFont="1" applyFill="1" applyBorder="1" applyAlignment="1">
      <alignment horizontal="center"/>
    </xf>
    <xf numFmtId="168" fontId="8" fillId="4" borderId="10" xfId="1" applyNumberFormat="1" applyFont="1" applyFill="1" applyBorder="1" applyAlignment="1">
      <alignment horizontal="center"/>
    </xf>
    <xf numFmtId="167" fontId="8" fillId="2" borderId="12" xfId="2" applyNumberFormat="1" applyFont="1" applyFill="1" applyBorder="1" applyAlignment="1">
      <alignment horizontal="center"/>
    </xf>
    <xf numFmtId="167" fontId="8" fillId="3" borderId="12" xfId="2" applyNumberFormat="1" applyFont="1" applyFill="1" applyBorder="1" applyAlignment="1">
      <alignment horizontal="center"/>
    </xf>
    <xf numFmtId="167" fontId="8" fillId="4" borderId="12" xfId="2" applyNumberFormat="1" applyFont="1" applyFill="1" applyBorder="1" applyAlignment="1">
      <alignment horizontal="center"/>
    </xf>
    <xf numFmtId="169" fontId="7" fillId="2" borderId="10" xfId="2" applyNumberFormat="1" applyFont="1" applyFill="1" applyBorder="1" applyAlignment="1">
      <alignment horizontal="center"/>
    </xf>
    <xf numFmtId="169" fontId="7" fillId="3" borderId="10" xfId="2" applyNumberFormat="1" applyFont="1" applyFill="1" applyBorder="1" applyAlignment="1">
      <alignment horizontal="center"/>
    </xf>
    <xf numFmtId="169" fontId="7" fillId="4" borderId="10" xfId="2" applyNumberFormat="1" applyFont="1" applyFill="1" applyBorder="1" applyAlignment="1">
      <alignment horizontal="center"/>
    </xf>
    <xf numFmtId="170" fontId="26" fillId="2" borderId="11" xfId="2" applyNumberFormat="1" applyFont="1" applyFill="1" applyBorder="1" applyAlignment="1">
      <alignment horizontal="center" vertical="center"/>
    </xf>
    <xf numFmtId="0" fontId="27" fillId="0" borderId="0" xfId="2" applyFont="1" applyAlignment="1">
      <alignment vertical="center"/>
    </xf>
    <xf numFmtId="170" fontId="26" fillId="3" borderId="11" xfId="2" applyNumberFormat="1" applyFont="1" applyFill="1" applyBorder="1" applyAlignment="1">
      <alignment horizontal="center" vertical="center"/>
    </xf>
    <xf numFmtId="170" fontId="26" fillId="4" borderId="11" xfId="2" applyNumberFormat="1" applyFont="1" applyFill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5" fillId="0" borderId="0" xfId="2" applyFont="1"/>
    <xf numFmtId="0" fontId="16" fillId="0" borderId="12" xfId="2" applyFont="1" applyBorder="1" applyAlignment="1">
      <alignment horizontal="left" vertical="center" indent="1"/>
    </xf>
    <xf numFmtId="0" fontId="16" fillId="0" borderId="11" xfId="2" applyFont="1" applyBorder="1" applyAlignment="1">
      <alignment horizontal="left" vertical="center" indent="1"/>
    </xf>
    <xf numFmtId="170" fontId="8" fillId="2" borderId="11" xfId="0" applyNumberFormat="1" applyFont="1" applyFill="1" applyBorder="1" applyAlignment="1">
      <alignment horizontal="center"/>
    </xf>
    <xf numFmtId="170" fontId="8" fillId="3" borderId="11" xfId="0" applyNumberFormat="1" applyFont="1" applyFill="1" applyBorder="1" applyAlignment="1">
      <alignment horizontal="center"/>
    </xf>
    <xf numFmtId="170" fontId="8" fillId="4" borderId="11" xfId="0" applyNumberFormat="1" applyFont="1" applyFill="1" applyBorder="1" applyAlignment="1">
      <alignment horizontal="center"/>
    </xf>
    <xf numFmtId="0" fontId="16" fillId="0" borderId="0" xfId="2" applyFont="1" applyAlignment="1">
      <alignment horizontal="left" indent="1"/>
    </xf>
    <xf numFmtId="170" fontId="8" fillId="0" borderId="0" xfId="2" applyNumberFormat="1" applyFont="1" applyAlignment="1">
      <alignment horizontal="center"/>
    </xf>
    <xf numFmtId="0" fontId="7" fillId="6" borderId="24" xfId="0" applyFont="1" applyFill="1" applyBorder="1" applyAlignment="1">
      <alignment vertical="center"/>
    </xf>
    <xf numFmtId="169" fontId="7" fillId="5" borderId="24" xfId="2" applyNumberFormat="1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2" fillId="0" borderId="10" xfId="2" applyBorder="1"/>
    <xf numFmtId="169" fontId="8" fillId="2" borderId="10" xfId="2" applyNumberFormat="1" applyFont="1" applyFill="1" applyBorder="1" applyAlignment="1">
      <alignment horizontal="center"/>
    </xf>
    <xf numFmtId="169" fontId="8" fillId="3" borderId="10" xfId="2" applyNumberFormat="1" applyFont="1" applyFill="1" applyBorder="1" applyAlignment="1">
      <alignment horizontal="center"/>
    </xf>
    <xf numFmtId="169" fontId="8" fillId="4" borderId="10" xfId="2" applyNumberFormat="1" applyFont="1" applyFill="1" applyBorder="1" applyAlignment="1">
      <alignment horizontal="center"/>
    </xf>
    <xf numFmtId="169" fontId="8" fillId="2" borderId="12" xfId="2" applyNumberFormat="1" applyFont="1" applyFill="1" applyBorder="1" applyAlignment="1">
      <alignment horizontal="center"/>
    </xf>
    <xf numFmtId="169" fontId="8" fillId="3" borderId="12" xfId="2" applyNumberFormat="1" applyFont="1" applyFill="1" applyBorder="1" applyAlignment="1">
      <alignment horizontal="center"/>
    </xf>
    <xf numFmtId="169" fontId="8" fillId="4" borderId="12" xfId="2" applyNumberFormat="1" applyFont="1" applyFill="1" applyBorder="1" applyAlignment="1">
      <alignment horizontal="center"/>
    </xf>
    <xf numFmtId="0" fontId="2" fillId="0" borderId="11" xfId="2" applyBorder="1"/>
    <xf numFmtId="169" fontId="8" fillId="2" borderId="11" xfId="2" applyNumberFormat="1" applyFont="1" applyFill="1" applyBorder="1" applyAlignment="1">
      <alignment horizontal="center"/>
    </xf>
    <xf numFmtId="169" fontId="8" fillId="3" borderId="11" xfId="2" applyNumberFormat="1" applyFont="1" applyFill="1" applyBorder="1" applyAlignment="1">
      <alignment horizontal="center"/>
    </xf>
    <xf numFmtId="169" fontId="8" fillId="4" borderId="11" xfId="2" applyNumberFormat="1" applyFont="1" applyFill="1" applyBorder="1" applyAlignment="1">
      <alignment horizontal="center"/>
    </xf>
    <xf numFmtId="166" fontId="8" fillId="2" borderId="12" xfId="2" applyNumberFormat="1" applyFont="1" applyFill="1" applyBorder="1" applyAlignment="1">
      <alignment horizontal="center"/>
    </xf>
    <xf numFmtId="166" fontId="8" fillId="3" borderId="12" xfId="2" applyNumberFormat="1" applyFont="1" applyFill="1" applyBorder="1" applyAlignment="1">
      <alignment horizontal="center"/>
    </xf>
    <xf numFmtId="166" fontId="8" fillId="4" borderId="12" xfId="2" applyNumberFormat="1" applyFont="1" applyFill="1" applyBorder="1" applyAlignment="1">
      <alignment horizontal="center"/>
    </xf>
    <xf numFmtId="166" fontId="7" fillId="2" borderId="11" xfId="2" applyNumberFormat="1" applyFont="1" applyFill="1" applyBorder="1" applyAlignment="1">
      <alignment horizontal="center"/>
    </xf>
    <xf numFmtId="166" fontId="7" fillId="3" borderId="11" xfId="2" applyNumberFormat="1" applyFont="1" applyFill="1" applyBorder="1" applyAlignment="1">
      <alignment horizontal="center"/>
    </xf>
    <xf numFmtId="166" fontId="7" fillId="4" borderId="11" xfId="2" applyNumberFormat="1" applyFont="1" applyFill="1" applyBorder="1" applyAlignment="1">
      <alignment horizontal="center"/>
    </xf>
    <xf numFmtId="0" fontId="2" fillId="0" borderId="24" xfId="2" applyBorder="1"/>
    <xf numFmtId="166" fontId="7" fillId="2" borderId="24" xfId="2" applyNumberFormat="1" applyFont="1" applyFill="1" applyBorder="1" applyAlignment="1">
      <alignment horizontal="center"/>
    </xf>
    <xf numFmtId="166" fontId="7" fillId="3" borderId="24" xfId="2" applyNumberFormat="1" applyFont="1" applyFill="1" applyBorder="1" applyAlignment="1">
      <alignment horizontal="center"/>
    </xf>
    <xf numFmtId="166" fontId="7" fillId="4" borderId="24" xfId="2" applyNumberFormat="1" applyFont="1" applyFill="1" applyBorder="1" applyAlignment="1">
      <alignment horizontal="center"/>
    </xf>
    <xf numFmtId="0" fontId="2" fillId="0" borderId="4" xfId="2" applyBorder="1"/>
    <xf numFmtId="169" fontId="7" fillId="5" borderId="1" xfId="2" applyNumberFormat="1" applyFont="1" applyFill="1" applyBorder="1" applyAlignment="1">
      <alignment horizontal="center"/>
    </xf>
    <xf numFmtId="185" fontId="7" fillId="5" borderId="1" xfId="2" applyNumberFormat="1" applyFont="1" applyFill="1" applyBorder="1" applyAlignment="1">
      <alignment horizontal="center"/>
    </xf>
    <xf numFmtId="0" fontId="9" fillId="0" borderId="0" xfId="0" applyFont="1" applyAlignment="1">
      <alignment horizontal="left" indent="1"/>
    </xf>
    <xf numFmtId="175" fontId="9" fillId="0" borderId="0" xfId="0" applyNumberFormat="1" applyFont="1" applyAlignment="1">
      <alignment vertical="center"/>
    </xf>
    <xf numFmtId="4" fontId="7" fillId="5" borderId="18" xfId="0" applyNumberFormat="1" applyFont="1" applyFill="1" applyBorder="1" applyAlignment="1">
      <alignment vertical="center"/>
    </xf>
    <xf numFmtId="175" fontId="7" fillId="5" borderId="19" xfId="0" applyNumberFormat="1" applyFont="1" applyFill="1" applyBorder="1" applyAlignment="1">
      <alignment vertical="center"/>
    </xf>
    <xf numFmtId="186" fontId="25" fillId="2" borderId="11" xfId="2" applyNumberFormat="1" applyFont="1" applyFill="1" applyBorder="1" applyAlignment="1">
      <alignment horizontal="center" vertical="center"/>
    </xf>
    <xf numFmtId="187" fontId="8" fillId="2" borderId="12" xfId="2" applyNumberFormat="1" applyFont="1" applyFill="1" applyBorder="1" applyAlignment="1">
      <alignment horizontal="center"/>
    </xf>
    <xf numFmtId="187" fontId="8" fillId="3" borderId="12" xfId="2" applyNumberFormat="1" applyFont="1" applyFill="1" applyBorder="1" applyAlignment="1">
      <alignment horizontal="center"/>
    </xf>
    <xf numFmtId="186" fontId="25" fillId="3" borderId="11" xfId="2" applyNumberFormat="1" applyFont="1" applyFill="1" applyBorder="1" applyAlignment="1">
      <alignment horizontal="center" vertical="center"/>
    </xf>
    <xf numFmtId="187" fontId="8" fillId="4" borderId="12" xfId="2" applyNumberFormat="1" applyFont="1" applyFill="1" applyBorder="1" applyAlignment="1">
      <alignment horizontal="center"/>
    </xf>
    <xf numFmtId="186" fontId="25" fillId="4" borderId="11" xfId="2" applyNumberFormat="1" applyFont="1" applyFill="1" applyBorder="1" applyAlignment="1">
      <alignment horizontal="center" vertical="center"/>
    </xf>
    <xf numFmtId="188" fontId="8" fillId="2" borderId="12" xfId="2" applyNumberFormat="1" applyFont="1" applyFill="1" applyBorder="1" applyAlignment="1">
      <alignment horizontal="center"/>
    </xf>
    <xf numFmtId="188" fontId="8" fillId="3" borderId="12" xfId="2" applyNumberFormat="1" applyFont="1" applyFill="1" applyBorder="1" applyAlignment="1">
      <alignment horizontal="center"/>
    </xf>
    <xf numFmtId="188" fontId="8" fillId="4" borderId="12" xfId="2" applyNumberFormat="1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" fillId="0" borderId="12" xfId="2" applyBorder="1" applyAlignment="1">
      <alignment horizontal="left" vertical="center"/>
    </xf>
    <xf numFmtId="0" fontId="2" fillId="0" borderId="11" xfId="2" applyBorder="1" applyAlignment="1">
      <alignment horizontal="left" vertical="center"/>
    </xf>
    <xf numFmtId="0" fontId="2" fillId="0" borderId="25" xfId="2" applyBorder="1" applyAlignment="1">
      <alignment horizontal="left" vertical="center"/>
    </xf>
    <xf numFmtId="0" fontId="2" fillId="0" borderId="26" xfId="2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26" xfId="0" applyFont="1" applyFill="1" applyBorder="1" applyAlignment="1">
      <alignment horizontal="left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left" vertical="center"/>
    </xf>
  </cellXfs>
  <cellStyles count="13">
    <cellStyle name="Heading" xfId="3" xr:uid="{00000000-0005-0000-0000-000000000000}"/>
    <cellStyle name="Heading 2" xfId="8" xr:uid="{00000000-0005-0000-0000-000001000000}"/>
    <cellStyle name="Heading1" xfId="4" xr:uid="{00000000-0005-0000-0000-000002000000}"/>
    <cellStyle name="Heading1 2" xfId="9" xr:uid="{00000000-0005-0000-0000-000003000000}"/>
    <cellStyle name="Prozent" xfId="1" builtinId="5"/>
    <cellStyle name="Prozent 2" xfId="12" xr:uid="{00000000-0005-0000-0000-000005000000}"/>
    <cellStyle name="Result" xfId="5" xr:uid="{00000000-0005-0000-0000-000006000000}"/>
    <cellStyle name="Result 2" xfId="10" xr:uid="{00000000-0005-0000-0000-000007000000}"/>
    <cellStyle name="Result2" xfId="6" xr:uid="{00000000-0005-0000-0000-000008000000}"/>
    <cellStyle name="Result2 2" xfId="11" xr:uid="{00000000-0005-0000-0000-000009000000}"/>
    <cellStyle name="Standard" xfId="0" builtinId="0"/>
    <cellStyle name="Standard 2" xfId="2" xr:uid="{00000000-0005-0000-0000-00000B000000}"/>
    <cellStyle name="Standard 3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64BD-F5DA-408F-9CDC-58C00B1B656C}">
  <dimension ref="B1:P58"/>
  <sheetViews>
    <sheetView tabSelected="1" topLeftCell="B1" zoomScaleNormal="100" workbookViewId="0">
      <selection activeCell="D5" sqref="D5"/>
    </sheetView>
  </sheetViews>
  <sheetFormatPr baseColWidth="10" defaultRowHeight="15" x14ac:dyDescent="0.25"/>
  <cols>
    <col min="1" max="1" width="5.7109375" style="15" customWidth="1"/>
    <col min="2" max="2" width="44.5703125" style="15" bestFit="1" customWidth="1"/>
    <col min="3" max="3" width="3.28515625" style="15" customWidth="1"/>
    <col min="4" max="4" width="16.140625" style="15" bestFit="1" customWidth="1"/>
    <col min="5" max="5" width="3.28515625" style="15" customWidth="1"/>
    <col min="6" max="6" width="14.85546875" style="15" bestFit="1" customWidth="1"/>
    <col min="7" max="7" width="3.28515625" style="15" customWidth="1"/>
    <col min="8" max="8" width="13.7109375" style="15" bestFit="1" customWidth="1"/>
    <col min="9" max="9" width="3.28515625" style="15" customWidth="1"/>
    <col min="10" max="10" width="13.7109375" style="15" bestFit="1" customWidth="1"/>
    <col min="11" max="11" width="3.28515625" style="15" customWidth="1"/>
    <col min="12" max="12" width="13.85546875" style="15" bestFit="1" customWidth="1"/>
    <col min="13" max="13" width="3.28515625" style="15" customWidth="1"/>
    <col min="14" max="14" width="14.85546875" style="15" bestFit="1" customWidth="1"/>
    <col min="15" max="15" width="3.28515625" style="15" customWidth="1"/>
    <col min="16" max="16" width="14.85546875" style="15" bestFit="1" customWidth="1"/>
    <col min="17" max="16384" width="11.42578125" style="15"/>
  </cols>
  <sheetData>
    <row r="1" spans="2:16" ht="15.75" thickBot="1" x14ac:dyDescent="0.3"/>
    <row r="2" spans="2:16" ht="21" customHeight="1" x14ac:dyDescent="0.25">
      <c r="B2" s="185" t="s">
        <v>162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</row>
    <row r="3" spans="2:16" ht="21" customHeight="1" thickBot="1" x14ac:dyDescent="0.3">
      <c r="B3" s="188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0"/>
    </row>
    <row r="4" spans="2:16" ht="21" customHeight="1" thickBot="1" x14ac:dyDescent="0.3">
      <c r="B4" s="98" t="s">
        <v>134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2:16" x14ac:dyDescent="0.25">
      <c r="B5" s="7" t="s">
        <v>8</v>
      </c>
      <c r="D5" s="19">
        <v>1</v>
      </c>
      <c r="F5" s="19">
        <v>2</v>
      </c>
      <c r="H5" s="19">
        <v>3</v>
      </c>
      <c r="J5" s="20">
        <v>4</v>
      </c>
      <c r="L5" s="20">
        <v>5</v>
      </c>
      <c r="N5" s="21">
        <v>6</v>
      </c>
      <c r="P5" s="21">
        <v>7</v>
      </c>
    </row>
    <row r="6" spans="2:16" ht="15.75" thickBot="1" x14ac:dyDescent="0.3">
      <c r="B6" s="18" t="s">
        <v>7</v>
      </c>
      <c r="C6" s="1"/>
      <c r="D6" s="100">
        <v>100</v>
      </c>
      <c r="E6" s="14"/>
      <c r="F6" s="100">
        <v>150</v>
      </c>
      <c r="G6" s="14"/>
      <c r="H6" s="100">
        <v>200</v>
      </c>
      <c r="I6" s="14"/>
      <c r="J6" s="101">
        <v>250</v>
      </c>
      <c r="K6" s="14"/>
      <c r="L6" s="101">
        <v>300</v>
      </c>
      <c r="M6" s="14"/>
      <c r="N6" s="102">
        <v>340</v>
      </c>
      <c r="O6" s="14"/>
      <c r="P6" s="102">
        <v>510</v>
      </c>
    </row>
    <row r="7" spans="2:16" ht="15.75" thickBot="1" x14ac:dyDescent="0.3">
      <c r="B7" s="1"/>
      <c r="C7" s="1"/>
      <c r="D7" s="22"/>
      <c r="E7" s="1"/>
      <c r="F7" s="22"/>
      <c r="G7" s="1"/>
      <c r="H7" s="22"/>
      <c r="I7" s="1"/>
      <c r="J7" s="22"/>
      <c r="K7" s="1"/>
      <c r="L7" s="22"/>
      <c r="M7" s="1"/>
      <c r="N7" s="22"/>
      <c r="O7" s="1"/>
      <c r="P7" s="22"/>
    </row>
    <row r="8" spans="2:16" x14ac:dyDescent="0.25">
      <c r="B8" s="103" t="s">
        <v>135</v>
      </c>
      <c r="C8" s="1"/>
      <c r="D8" s="104">
        <v>8</v>
      </c>
      <c r="E8" s="1"/>
      <c r="F8" s="104">
        <v>12</v>
      </c>
      <c r="G8" s="1"/>
      <c r="H8" s="104">
        <v>16</v>
      </c>
      <c r="I8" s="1"/>
      <c r="J8" s="105">
        <v>19</v>
      </c>
      <c r="K8" s="1"/>
      <c r="L8" s="105">
        <v>23</v>
      </c>
      <c r="M8" s="1"/>
      <c r="N8" s="106">
        <v>25</v>
      </c>
      <c r="O8" s="1"/>
      <c r="P8" s="106">
        <v>38</v>
      </c>
    </row>
    <row r="9" spans="2:16" x14ac:dyDescent="0.25">
      <c r="B9" s="107" t="s">
        <v>73</v>
      </c>
      <c r="C9" s="1"/>
      <c r="D9" s="108">
        <f>D8*1000/D6</f>
        <v>80</v>
      </c>
      <c r="E9" s="1"/>
      <c r="F9" s="108">
        <f>F8*1000/F6</f>
        <v>80</v>
      </c>
      <c r="G9" s="1"/>
      <c r="H9" s="108">
        <f>H8*1000/H6</f>
        <v>80</v>
      </c>
      <c r="I9" s="1"/>
      <c r="J9" s="109">
        <v>77</v>
      </c>
      <c r="K9" s="110"/>
      <c r="L9" s="109">
        <v>77</v>
      </c>
      <c r="M9" s="110"/>
      <c r="N9" s="111">
        <v>75</v>
      </c>
      <c r="O9" s="110"/>
      <c r="P9" s="111">
        <v>75</v>
      </c>
    </row>
    <row r="10" spans="2:16" ht="15.75" thickBot="1" x14ac:dyDescent="0.3">
      <c r="B10" s="112" t="s">
        <v>11</v>
      </c>
      <c r="C10" s="1"/>
      <c r="D10" s="113">
        <v>1800</v>
      </c>
      <c r="E10" s="35"/>
      <c r="F10" s="113">
        <v>1800</v>
      </c>
      <c r="G10" s="35"/>
      <c r="H10" s="113">
        <v>1800</v>
      </c>
      <c r="I10" s="35"/>
      <c r="J10" s="114">
        <v>1850</v>
      </c>
      <c r="K10" s="35"/>
      <c r="L10" s="114">
        <v>1850</v>
      </c>
      <c r="M10" s="35"/>
      <c r="N10" s="115">
        <v>1900</v>
      </c>
      <c r="O10" s="35"/>
      <c r="P10" s="115">
        <v>1900</v>
      </c>
    </row>
    <row r="11" spans="2:16" ht="15.75" thickBot="1" x14ac:dyDescent="0.3">
      <c r="B11" s="1"/>
      <c r="C11" s="1"/>
      <c r="D11" s="116"/>
      <c r="E11" s="1"/>
      <c r="F11" s="116"/>
      <c r="G11" s="1"/>
      <c r="H11" s="116"/>
      <c r="I11" s="1"/>
      <c r="J11" s="116"/>
      <c r="K11" s="1"/>
      <c r="L11" s="116"/>
      <c r="M11" s="1"/>
      <c r="N11" s="116"/>
      <c r="O11" s="1"/>
      <c r="P11" s="116"/>
    </row>
    <row r="12" spans="2:16" ht="15.75" thickBot="1" x14ac:dyDescent="0.3">
      <c r="B12" s="117" t="s">
        <v>0</v>
      </c>
      <c r="C12" s="1"/>
      <c r="D12" s="118">
        <f>D8*D10</f>
        <v>14400</v>
      </c>
      <c r="E12" s="1"/>
      <c r="F12" s="118">
        <f>F8*F10</f>
        <v>21600</v>
      </c>
      <c r="G12" s="1"/>
      <c r="H12" s="118">
        <f>H8*H10</f>
        <v>28800</v>
      </c>
      <c r="I12" s="1"/>
      <c r="J12" s="119">
        <f>J8*J10</f>
        <v>35150</v>
      </c>
      <c r="K12" s="1"/>
      <c r="L12" s="119">
        <f>L8*L10</f>
        <v>42550</v>
      </c>
      <c r="M12" s="1"/>
      <c r="N12" s="120">
        <f>N8*N10</f>
        <v>47500</v>
      </c>
      <c r="O12" s="1"/>
      <c r="P12" s="120">
        <f>P8*P10</f>
        <v>72200</v>
      </c>
    </row>
    <row r="13" spans="2:16" ht="15.75" thickBot="1" x14ac:dyDescent="0.3">
      <c r="B13" s="2"/>
      <c r="C13" s="1"/>
      <c r="D13" s="121"/>
      <c r="E13" s="1"/>
      <c r="F13" s="121"/>
      <c r="G13" s="1"/>
      <c r="H13" s="121"/>
      <c r="I13" s="1"/>
      <c r="J13" s="121"/>
      <c r="K13" s="1"/>
      <c r="L13" s="121"/>
      <c r="M13" s="1"/>
      <c r="N13" s="121"/>
      <c r="O13" s="1"/>
      <c r="P13" s="121"/>
    </row>
    <row r="14" spans="2:16" x14ac:dyDescent="0.25">
      <c r="B14" s="122" t="s">
        <v>1</v>
      </c>
      <c r="C14" s="1"/>
      <c r="D14" s="123">
        <v>0.8</v>
      </c>
      <c r="E14" s="1"/>
      <c r="F14" s="123">
        <f>D14</f>
        <v>0.8</v>
      </c>
      <c r="G14" s="1"/>
      <c r="H14" s="123">
        <f>F14</f>
        <v>0.8</v>
      </c>
      <c r="I14" s="1"/>
      <c r="J14" s="124">
        <f>H14</f>
        <v>0.8</v>
      </c>
      <c r="K14" s="1"/>
      <c r="L14" s="124">
        <f>J14</f>
        <v>0.8</v>
      </c>
      <c r="M14" s="1"/>
      <c r="N14" s="125">
        <f>L14</f>
        <v>0.8</v>
      </c>
      <c r="O14" s="1"/>
      <c r="P14" s="125">
        <f>N14</f>
        <v>0.8</v>
      </c>
    </row>
    <row r="15" spans="2:16" x14ac:dyDescent="0.25">
      <c r="B15" s="107" t="s">
        <v>161</v>
      </c>
      <c r="C15" s="1"/>
      <c r="D15" s="126">
        <f>D12/D14</f>
        <v>18000</v>
      </c>
      <c r="E15" s="1"/>
      <c r="F15" s="126">
        <f>F12/F14</f>
        <v>27000</v>
      </c>
      <c r="G15" s="1"/>
      <c r="H15" s="126">
        <f>H12/H14</f>
        <v>36000</v>
      </c>
      <c r="I15" s="1"/>
      <c r="J15" s="127">
        <f>J12/J14</f>
        <v>43937.5</v>
      </c>
      <c r="K15" s="1"/>
      <c r="L15" s="127">
        <f>L12/L14</f>
        <v>53187.5</v>
      </c>
      <c r="M15" s="1"/>
      <c r="N15" s="128">
        <f>N12/N14</f>
        <v>59375</v>
      </c>
      <c r="O15" s="1"/>
      <c r="P15" s="128">
        <f>P12/P14</f>
        <v>90250</v>
      </c>
    </row>
    <row r="16" spans="2:16" x14ac:dyDescent="0.25">
      <c r="B16" s="191" t="s">
        <v>163</v>
      </c>
      <c r="C16" s="1"/>
      <c r="D16" s="177">
        <f>D15/D17</f>
        <v>3.75</v>
      </c>
      <c r="E16" s="1"/>
      <c r="F16" s="177">
        <f>F15/F17</f>
        <v>5.625</v>
      </c>
      <c r="G16" s="1"/>
      <c r="H16" s="177">
        <f>H15/H17</f>
        <v>7.5</v>
      </c>
      <c r="I16" s="1"/>
      <c r="J16" s="178">
        <f>J15/J17</f>
        <v>9.1536458333333339</v>
      </c>
      <c r="K16" s="1"/>
      <c r="L16" s="178">
        <f>L15/L17</f>
        <v>11.080729166666666</v>
      </c>
      <c r="M16" s="1"/>
      <c r="N16" s="180">
        <f>N15/N17</f>
        <v>12.369791666666666</v>
      </c>
      <c r="O16" s="1"/>
      <c r="P16" s="180">
        <f>P15/P17</f>
        <v>18.802083333333332</v>
      </c>
    </row>
    <row r="17" spans="2:16" ht="15.75" thickBot="1" x14ac:dyDescent="0.3">
      <c r="B17" s="192"/>
      <c r="C17" s="1"/>
      <c r="D17" s="176">
        <v>4800</v>
      </c>
      <c r="E17" s="1"/>
      <c r="F17" s="176">
        <f>D17</f>
        <v>4800</v>
      </c>
      <c r="G17" s="1"/>
      <c r="H17" s="176">
        <f>F17</f>
        <v>4800</v>
      </c>
      <c r="I17" s="1"/>
      <c r="J17" s="179">
        <f>H17</f>
        <v>4800</v>
      </c>
      <c r="K17" s="1"/>
      <c r="L17" s="179">
        <f>J17</f>
        <v>4800</v>
      </c>
      <c r="M17" s="1"/>
      <c r="N17" s="181">
        <f>L17</f>
        <v>4800</v>
      </c>
      <c r="O17" s="1"/>
      <c r="P17" s="181">
        <f>N17</f>
        <v>4800</v>
      </c>
    </row>
    <row r="18" spans="2:16" ht="15.75" thickBot="1" x14ac:dyDescent="0.3">
      <c r="B18" s="2"/>
      <c r="C18" s="1"/>
      <c r="D18" s="121"/>
      <c r="E18" s="1"/>
      <c r="F18" s="121"/>
      <c r="G18" s="1"/>
      <c r="H18" s="121"/>
      <c r="I18" s="1"/>
      <c r="J18" s="121"/>
      <c r="K18" s="1"/>
      <c r="L18" s="121"/>
      <c r="M18" s="1"/>
      <c r="N18" s="121"/>
      <c r="O18" s="1"/>
      <c r="P18" s="121"/>
    </row>
    <row r="19" spans="2:16" x14ac:dyDescent="0.25">
      <c r="B19" s="103" t="s">
        <v>75</v>
      </c>
      <c r="C19" s="17"/>
      <c r="D19" s="129">
        <f>D20*D16</f>
        <v>865.875</v>
      </c>
      <c r="E19" s="22"/>
      <c r="F19" s="129">
        <f>F20*F16</f>
        <v>1246.21875</v>
      </c>
      <c r="G19" s="22"/>
      <c r="H19" s="129">
        <f>H20*H16</f>
        <v>1661.625</v>
      </c>
      <c r="I19" s="22"/>
      <c r="J19" s="130">
        <f>J20*J16</f>
        <v>2027.9902343750002</v>
      </c>
      <c r="K19" s="22"/>
      <c r="L19" s="130">
        <f>L20*L16</f>
        <v>2297.6999999999998</v>
      </c>
      <c r="M19" s="22"/>
      <c r="N19" s="131">
        <f>N20*N16</f>
        <v>2565</v>
      </c>
      <c r="O19" s="22"/>
      <c r="P19" s="131">
        <f>P20*P16</f>
        <v>3898.8</v>
      </c>
    </row>
    <row r="20" spans="2:16" x14ac:dyDescent="0.25">
      <c r="B20" s="193" t="s">
        <v>164</v>
      </c>
      <c r="C20" s="1"/>
      <c r="D20" s="182">
        <v>230.9</v>
      </c>
      <c r="E20" s="1"/>
      <c r="F20" s="182">
        <v>221.55</v>
      </c>
      <c r="G20" s="1"/>
      <c r="H20" s="182">
        <f>F20</f>
        <v>221.55</v>
      </c>
      <c r="I20" s="1"/>
      <c r="J20" s="183">
        <f>H20</f>
        <v>221.55</v>
      </c>
      <c r="K20" s="1"/>
      <c r="L20" s="183">
        <v>207.36</v>
      </c>
      <c r="M20" s="1"/>
      <c r="N20" s="184">
        <f>L20</f>
        <v>207.36</v>
      </c>
      <c r="O20" s="1"/>
      <c r="P20" s="184">
        <f>N20</f>
        <v>207.36</v>
      </c>
    </row>
    <row r="21" spans="2:16" ht="15.75" thickBot="1" x14ac:dyDescent="0.3">
      <c r="B21" s="194"/>
      <c r="C21" s="1"/>
      <c r="D21" s="132">
        <f>D20*100/D17</f>
        <v>4.8104166666666668</v>
      </c>
      <c r="E21" s="133"/>
      <c r="F21" s="132">
        <f>F20*100/F17</f>
        <v>4.6156249999999996</v>
      </c>
      <c r="G21" s="133"/>
      <c r="H21" s="132">
        <f>H20*100/H17</f>
        <v>4.6156249999999996</v>
      </c>
      <c r="I21" s="133"/>
      <c r="J21" s="134">
        <f>J20*100/J17</f>
        <v>4.6156249999999996</v>
      </c>
      <c r="K21" s="133"/>
      <c r="L21" s="134">
        <f>L20*100/L17</f>
        <v>4.32</v>
      </c>
      <c r="M21" s="133"/>
      <c r="N21" s="135">
        <f>N20*100/N17</f>
        <v>4.32</v>
      </c>
      <c r="O21" s="133"/>
      <c r="P21" s="135">
        <f>P20*100/P17</f>
        <v>4.32</v>
      </c>
    </row>
    <row r="22" spans="2:16" ht="15.75" thickBot="1" x14ac:dyDescent="0.3"/>
    <row r="23" spans="2:16" x14ac:dyDescent="0.25">
      <c r="B23" s="136" t="s">
        <v>136</v>
      </c>
      <c r="C23" s="1"/>
      <c r="D23" s="129">
        <f>(D24*D25)/100</f>
        <v>98.13600000000001</v>
      </c>
      <c r="E23" s="137"/>
      <c r="F23" s="129">
        <f>(F24*F25)/100</f>
        <v>147.20400000000001</v>
      </c>
      <c r="G23" s="137"/>
      <c r="H23" s="129">
        <f>(H24*H25)/100</f>
        <v>196.27200000000002</v>
      </c>
      <c r="I23" s="137"/>
      <c r="J23" s="130">
        <f>(J24*J25)/100</f>
        <v>239.54725000000002</v>
      </c>
      <c r="K23" s="137"/>
      <c r="L23" s="130">
        <f>(L24*L25)/100</f>
        <v>289.97825</v>
      </c>
      <c r="M23" s="137"/>
      <c r="N23" s="131">
        <f>(N24*N25)/100</f>
        <v>323.71250000000003</v>
      </c>
      <c r="O23" s="137"/>
      <c r="P23" s="131">
        <f>(P24*P25)/100</f>
        <v>492.04300000000001</v>
      </c>
    </row>
    <row r="24" spans="2:16" x14ac:dyDescent="0.25">
      <c r="B24" s="138" t="s">
        <v>137</v>
      </c>
      <c r="C24" s="1"/>
      <c r="D24" s="126">
        <f>D12*0.025</f>
        <v>360</v>
      </c>
      <c r="E24" s="1"/>
      <c r="F24" s="126">
        <f>F12*0.025</f>
        <v>540</v>
      </c>
      <c r="G24" s="1"/>
      <c r="H24" s="126">
        <f>H12*0.025</f>
        <v>720</v>
      </c>
      <c r="I24" s="1"/>
      <c r="J24" s="127">
        <f>J12*0.025</f>
        <v>878.75</v>
      </c>
      <c r="K24" s="1"/>
      <c r="L24" s="127">
        <f>L12*0.025</f>
        <v>1063.75</v>
      </c>
      <c r="M24" s="1"/>
      <c r="N24" s="128">
        <f>N12*0.025</f>
        <v>1187.5</v>
      </c>
      <c r="O24" s="1"/>
      <c r="P24" s="128">
        <f>P12*0.025</f>
        <v>1805</v>
      </c>
    </row>
    <row r="25" spans="2:16" ht="15.75" thickBot="1" x14ac:dyDescent="0.3">
      <c r="B25" s="139" t="s">
        <v>138</v>
      </c>
      <c r="C25" s="1"/>
      <c r="D25" s="140">
        <v>27.26</v>
      </c>
      <c r="E25" s="1"/>
      <c r="F25" s="140">
        <v>27.26</v>
      </c>
      <c r="G25" s="1"/>
      <c r="H25" s="140">
        <v>27.26</v>
      </c>
      <c r="I25" s="1"/>
      <c r="J25" s="141">
        <v>27.26</v>
      </c>
      <c r="K25" s="1"/>
      <c r="L25" s="141">
        <v>27.26</v>
      </c>
      <c r="M25" s="1"/>
      <c r="N25" s="142">
        <v>27.26</v>
      </c>
      <c r="O25" s="1"/>
      <c r="P25" s="142">
        <v>27.26</v>
      </c>
    </row>
    <row r="26" spans="2:16" ht="15.75" thickBot="1" x14ac:dyDescent="0.3">
      <c r="B26" s="143"/>
      <c r="C26" s="1"/>
      <c r="D26" s="144"/>
      <c r="E26" s="1"/>
      <c r="F26" s="144"/>
      <c r="G26" s="1"/>
      <c r="H26" s="144"/>
      <c r="I26" s="1"/>
      <c r="J26" s="144"/>
      <c r="K26" s="1"/>
      <c r="L26" s="144"/>
      <c r="M26" s="1"/>
      <c r="N26" s="144"/>
      <c r="O26" s="1"/>
      <c r="P26" s="144"/>
    </row>
    <row r="27" spans="2:16" ht="15.75" thickBot="1" x14ac:dyDescent="0.3">
      <c r="B27" s="145" t="s">
        <v>72</v>
      </c>
      <c r="C27" s="1"/>
      <c r="D27" s="146">
        <f>D19+D23</f>
        <v>964.01099999999997</v>
      </c>
      <c r="E27" s="22"/>
      <c r="F27" s="146">
        <f>F19+F23</f>
        <v>1393.42275</v>
      </c>
      <c r="G27" s="22"/>
      <c r="H27" s="146">
        <f>H19+H23</f>
        <v>1857.8969999999999</v>
      </c>
      <c r="I27" s="22"/>
      <c r="J27" s="146">
        <f>J19+J23</f>
        <v>2267.5374843750001</v>
      </c>
      <c r="K27" s="22"/>
      <c r="L27" s="146">
        <f>L19+L23</f>
        <v>2587.6782499999999</v>
      </c>
      <c r="M27" s="22"/>
      <c r="N27" s="146">
        <f>N19+N23</f>
        <v>2888.7125000000001</v>
      </c>
      <c r="O27" s="22"/>
      <c r="P27" s="146">
        <f>P19+P23</f>
        <v>4390.8429999999998</v>
      </c>
    </row>
    <row r="28" spans="2:16" ht="15.75" thickBot="1" x14ac:dyDescent="0.3">
      <c r="B28" s="1"/>
      <c r="C28" s="1"/>
      <c r="D28" s="147"/>
      <c r="E28" s="1"/>
      <c r="F28" s="147"/>
      <c r="G28" s="1"/>
      <c r="H28" s="147"/>
      <c r="I28" s="1"/>
      <c r="J28" s="147"/>
      <c r="K28" s="1"/>
      <c r="L28" s="147"/>
      <c r="M28" s="1"/>
      <c r="N28" s="147"/>
      <c r="O28" s="1"/>
      <c r="P28" s="147"/>
    </row>
    <row r="29" spans="2:16" x14ac:dyDescent="0.25">
      <c r="B29" s="148" t="s">
        <v>139</v>
      </c>
      <c r="C29" s="1"/>
      <c r="D29" s="149">
        <f>'Kapital- &amp; Betriebsgeb. Kosten'!$B$105*1.19</f>
        <v>229.49149999999997</v>
      </c>
      <c r="E29" s="1"/>
      <c r="F29" s="149">
        <f>'Kapital- &amp; Betriebsgeb. Kosten'!$C$105*1.19</f>
        <v>229.49149999999997</v>
      </c>
      <c r="G29" s="1"/>
      <c r="H29" s="149">
        <f>'Kapital- &amp; Betriebsgeb. Kosten'!$D$105*1.19</f>
        <v>229.49149999999997</v>
      </c>
      <c r="I29" s="1"/>
      <c r="J29" s="150">
        <f>'Kapital- &amp; Betriebsgeb. Kosten'!$E$105*1.19</f>
        <v>229.49149999999997</v>
      </c>
      <c r="K29" s="1"/>
      <c r="L29" s="150">
        <f>'Kapital- &amp; Betriebsgeb. Kosten'!$F$105*1.19</f>
        <v>229.49149999999997</v>
      </c>
      <c r="M29" s="1"/>
      <c r="N29" s="151">
        <f>'Kapital- &amp; Betriebsgeb. Kosten'!$G$105*1.19</f>
        <v>229.49149999999997</v>
      </c>
      <c r="O29" s="1"/>
      <c r="P29" s="151">
        <f>'Kapital- &amp; Betriebsgeb. Kosten'!$H$105*1.19</f>
        <v>285.52859999999998</v>
      </c>
    </row>
    <row r="30" spans="2:16" x14ac:dyDescent="0.25">
      <c r="B30" s="107" t="s">
        <v>140</v>
      </c>
      <c r="C30" s="1"/>
      <c r="D30" s="152">
        <f>'Kapital- &amp; Betriebsgeb. Kosten'!$B$103*1.19</f>
        <v>456.66621875000016</v>
      </c>
      <c r="E30" s="1"/>
      <c r="F30" s="152">
        <f>'Kapital- &amp; Betriebsgeb. Kosten'!$C$103*1.19</f>
        <v>456.66621875000016</v>
      </c>
      <c r="G30" s="1"/>
      <c r="H30" s="152">
        <f>'Kapital- &amp; Betriebsgeb. Kosten'!$D$103*1.19</f>
        <v>456.66621875000016</v>
      </c>
      <c r="I30" s="1"/>
      <c r="J30" s="153">
        <f>'Kapital- &amp; Betriebsgeb. Kosten'!$E$103*1.19</f>
        <v>456.66621875000016</v>
      </c>
      <c r="K30" s="1"/>
      <c r="L30" s="153">
        <f>'Kapital- &amp; Betriebsgeb. Kosten'!$F$103*1.19</f>
        <v>493.73201150000006</v>
      </c>
      <c r="M30" s="1"/>
      <c r="N30" s="154">
        <f>'Kapital- &amp; Betriebsgeb. Kosten'!$G$103*1.19</f>
        <v>498.13712374999994</v>
      </c>
      <c r="O30" s="1"/>
      <c r="P30" s="154">
        <f>'Kapital- &amp; Betriebsgeb. Kosten'!$H$103*1.19</f>
        <v>641.58076500000004</v>
      </c>
    </row>
    <row r="31" spans="2:16" ht="15.75" thickBot="1" x14ac:dyDescent="0.3">
      <c r="B31" s="155" t="s">
        <v>141</v>
      </c>
      <c r="C31" s="1"/>
      <c r="D31" s="156">
        <v>182.47578999999996</v>
      </c>
      <c r="E31" s="1"/>
      <c r="F31" s="156">
        <v>182.47578999999996</v>
      </c>
      <c r="G31" s="1"/>
      <c r="H31" s="156">
        <v>182.47578999999996</v>
      </c>
      <c r="I31" s="1"/>
      <c r="J31" s="157">
        <v>182.47578999999996</v>
      </c>
      <c r="K31" s="1"/>
      <c r="L31" s="157">
        <v>182.47578999999996</v>
      </c>
      <c r="M31" s="1"/>
      <c r="N31" s="158">
        <v>182.47578999999996</v>
      </c>
      <c r="O31" s="1"/>
      <c r="P31" s="158">
        <v>182.47578999999996</v>
      </c>
    </row>
    <row r="32" spans="2:16" ht="15.75" thickBot="1" x14ac:dyDescent="0.3"/>
    <row r="33" spans="2:16" ht="15.75" thickBot="1" x14ac:dyDescent="0.3">
      <c r="B33" s="145" t="s">
        <v>71</v>
      </c>
      <c r="C33" s="1"/>
      <c r="D33" s="146">
        <f>D30+D29+D31</f>
        <v>868.63350875000015</v>
      </c>
      <c r="E33" s="22"/>
      <c r="F33" s="146">
        <f>F30+F29+F31</f>
        <v>868.63350875000015</v>
      </c>
      <c r="G33" s="22"/>
      <c r="H33" s="146">
        <f>H30+H29+H31</f>
        <v>868.63350875000015</v>
      </c>
      <c r="I33" s="22"/>
      <c r="J33" s="146">
        <f>J30+J29+J31</f>
        <v>868.63350875000015</v>
      </c>
      <c r="K33" s="22"/>
      <c r="L33" s="146">
        <f>L30+L29+L31</f>
        <v>905.69930150000005</v>
      </c>
      <c r="M33" s="22"/>
      <c r="N33" s="146">
        <f>N30+N29+N31</f>
        <v>910.10441374999982</v>
      </c>
      <c r="O33" s="22"/>
      <c r="P33" s="146">
        <f>P30+P29+P31</f>
        <v>1109.585155</v>
      </c>
    </row>
    <row r="34" spans="2:16" ht="15.75" thickBot="1" x14ac:dyDescent="0.3">
      <c r="B34" s="1"/>
      <c r="C34" s="1"/>
      <c r="D34" s="147"/>
      <c r="E34" s="1"/>
      <c r="F34" s="147"/>
      <c r="G34" s="1"/>
      <c r="H34" s="147" t="s">
        <v>74</v>
      </c>
      <c r="I34" s="1"/>
      <c r="J34" s="147"/>
      <c r="K34" s="1"/>
      <c r="L34" s="147"/>
      <c r="M34" s="1"/>
      <c r="N34" s="147"/>
      <c r="O34" s="1"/>
      <c r="P34" s="147"/>
    </row>
    <row r="35" spans="2:16" x14ac:dyDescent="0.25">
      <c r="B35" s="148" t="s">
        <v>3</v>
      </c>
      <c r="C35" s="1"/>
      <c r="D35" s="4">
        <f>'Kapital- &amp; Betriebsgeb. Kosten'!$B$130</f>
        <v>24457.760600000001</v>
      </c>
      <c r="E35" s="1"/>
      <c r="F35" s="4">
        <f>'Kapital- &amp; Betriebsgeb. Kosten'!$C$130</f>
        <v>24457.760600000001</v>
      </c>
      <c r="G35" s="1"/>
      <c r="H35" s="4">
        <f>'Kapital- &amp; Betriebsgeb. Kosten'!$D$130</f>
        <v>24457.760600000001</v>
      </c>
      <c r="I35" s="1"/>
      <c r="J35" s="8">
        <f>'Kapital- &amp; Betriebsgeb. Kosten'!$E$130</f>
        <v>24457.760600000001</v>
      </c>
      <c r="K35" s="1"/>
      <c r="L35" s="8">
        <f>'Kapital- &amp; Betriebsgeb. Kosten'!$F$130</f>
        <v>26453.521500000003</v>
      </c>
      <c r="M35" s="1"/>
      <c r="N35" s="11">
        <f>'Kapital- &amp; Betriebsgeb. Kosten'!$G$130</f>
        <v>26453.521500000003</v>
      </c>
      <c r="O35" s="1"/>
      <c r="P35" s="11">
        <f>'Kapital- &amp; Betriebsgeb. Kosten'!$H$130</f>
        <v>33747.091</v>
      </c>
    </row>
    <row r="36" spans="2:16" x14ac:dyDescent="0.25">
      <c r="B36" s="107" t="s">
        <v>142</v>
      </c>
      <c r="C36" s="1"/>
      <c r="D36" s="159" t="s">
        <v>143</v>
      </c>
      <c r="E36" s="1"/>
      <c r="F36" s="159" t="s">
        <v>143</v>
      </c>
      <c r="G36" s="1"/>
      <c r="H36" s="159" t="s">
        <v>143</v>
      </c>
      <c r="I36" s="1"/>
      <c r="J36" s="160" t="s">
        <v>143</v>
      </c>
      <c r="K36" s="1"/>
      <c r="L36" s="160" t="s">
        <v>143</v>
      </c>
      <c r="M36" s="1"/>
      <c r="N36" s="161" t="s">
        <v>143</v>
      </c>
      <c r="O36" s="1"/>
      <c r="P36" s="161" t="s">
        <v>143</v>
      </c>
    </row>
    <row r="37" spans="2:16" ht="15.75" thickBot="1" x14ac:dyDescent="0.3">
      <c r="B37" s="155" t="s">
        <v>144</v>
      </c>
      <c r="C37" s="1"/>
      <c r="D37" s="162">
        <f>D35*0.45</f>
        <v>11005.992270000001</v>
      </c>
      <c r="E37" s="1"/>
      <c r="F37" s="162">
        <f>F35*0.45</f>
        <v>11005.992270000001</v>
      </c>
      <c r="G37" s="1"/>
      <c r="H37" s="162">
        <f>H35*0.45</f>
        <v>11005.992270000001</v>
      </c>
      <c r="I37" s="1"/>
      <c r="J37" s="163">
        <f>J35*0.45</f>
        <v>11005.992270000001</v>
      </c>
      <c r="K37" s="1"/>
      <c r="L37" s="163">
        <f>L35*0.45</f>
        <v>11904.084675000002</v>
      </c>
      <c r="M37" s="1"/>
      <c r="N37" s="164">
        <f>N35*0.45</f>
        <v>11904.084675000002</v>
      </c>
      <c r="O37" s="1"/>
      <c r="P37" s="164">
        <f>P35*0.45</f>
        <v>15186.19095</v>
      </c>
    </row>
    <row r="38" spans="2:16" ht="15.75" thickBot="1" x14ac:dyDescent="0.3"/>
    <row r="39" spans="2:16" x14ac:dyDescent="0.25">
      <c r="B39" s="148" t="s">
        <v>145</v>
      </c>
      <c r="C39" s="1"/>
      <c r="D39" s="4">
        <v>900</v>
      </c>
      <c r="E39" s="1"/>
      <c r="F39" s="4">
        <f>D39+60</f>
        <v>960</v>
      </c>
      <c r="G39" s="1"/>
      <c r="H39" s="4">
        <f>F39+60</f>
        <v>1020</v>
      </c>
      <c r="I39" s="1"/>
      <c r="J39" s="8">
        <f>H39+60</f>
        <v>1080</v>
      </c>
      <c r="K39" s="1"/>
      <c r="L39" s="8">
        <f>J39+60</f>
        <v>1140</v>
      </c>
      <c r="M39" s="1"/>
      <c r="N39" s="11">
        <f>L39+60</f>
        <v>1200</v>
      </c>
      <c r="O39" s="1"/>
      <c r="P39" s="11">
        <f>N39+60*3</f>
        <v>1380</v>
      </c>
    </row>
    <row r="40" spans="2:16" x14ac:dyDescent="0.25">
      <c r="B40" s="107" t="s">
        <v>146</v>
      </c>
      <c r="C40" s="1"/>
      <c r="D40" s="159" t="s">
        <v>143</v>
      </c>
      <c r="E40" s="1"/>
      <c r="F40" s="159" t="s">
        <v>143</v>
      </c>
      <c r="G40" s="1"/>
      <c r="H40" s="159" t="s">
        <v>143</v>
      </c>
      <c r="I40" s="1"/>
      <c r="J40" s="160" t="s">
        <v>143</v>
      </c>
      <c r="K40" s="1"/>
      <c r="L40" s="160" t="s">
        <v>143</v>
      </c>
      <c r="M40" s="1"/>
      <c r="N40" s="161" t="s">
        <v>143</v>
      </c>
      <c r="O40" s="1"/>
      <c r="P40" s="161" t="s">
        <v>143</v>
      </c>
    </row>
    <row r="41" spans="2:16" ht="15.75" thickBot="1" x14ac:dyDescent="0.3">
      <c r="B41" s="155" t="s">
        <v>147</v>
      </c>
      <c r="C41" s="1"/>
      <c r="D41" s="162">
        <f>D39*0.2</f>
        <v>180</v>
      </c>
      <c r="E41" s="1"/>
      <c r="F41" s="162">
        <f>F39*0.2</f>
        <v>192</v>
      </c>
      <c r="G41" s="1"/>
      <c r="H41" s="162">
        <f>H39*0.2</f>
        <v>204</v>
      </c>
      <c r="I41" s="1"/>
      <c r="J41" s="163">
        <f>J39*0.2</f>
        <v>216</v>
      </c>
      <c r="K41" s="1"/>
      <c r="L41" s="163">
        <f>L39*0.2</f>
        <v>228</v>
      </c>
      <c r="M41" s="1"/>
      <c r="N41" s="164">
        <f>N39*0.2</f>
        <v>240</v>
      </c>
      <c r="O41" s="1"/>
      <c r="P41" s="164">
        <f>P39*0.2</f>
        <v>276</v>
      </c>
    </row>
    <row r="42" spans="2:16" ht="15.75" thickBot="1" x14ac:dyDescent="0.3"/>
    <row r="43" spans="2:16" ht="15.75" thickBot="1" x14ac:dyDescent="0.3">
      <c r="B43" s="165" t="s">
        <v>148</v>
      </c>
      <c r="C43" s="1"/>
      <c r="D43" s="166">
        <f>D35+D39-D37-D41</f>
        <v>14171.768330000001</v>
      </c>
      <c r="E43" s="1"/>
      <c r="F43" s="166">
        <f>F35+F39-F37-F41</f>
        <v>14219.768330000001</v>
      </c>
      <c r="G43" s="1"/>
      <c r="H43" s="166">
        <f>H35+H39-H37-H41</f>
        <v>14267.768330000001</v>
      </c>
      <c r="I43" s="1"/>
      <c r="J43" s="167">
        <f>J35+J39-J37-J41</f>
        <v>14315.768330000001</v>
      </c>
      <c r="K43" s="1"/>
      <c r="L43" s="167">
        <f>L35+L39-L37-L41</f>
        <v>15461.436825000001</v>
      </c>
      <c r="M43" s="1"/>
      <c r="N43" s="168">
        <f>N35+N39-N37-N41</f>
        <v>15509.436825000001</v>
      </c>
      <c r="O43" s="1"/>
      <c r="P43" s="168">
        <f>P35+P39-P37-P41</f>
        <v>19664.90005</v>
      </c>
    </row>
    <row r="44" spans="2:16" ht="15.75" thickBot="1" x14ac:dyDescent="0.3">
      <c r="B44" s="1"/>
      <c r="C44" s="1"/>
      <c r="D44" s="147"/>
      <c r="E44" s="1"/>
      <c r="F44" s="147"/>
      <c r="G44" s="1"/>
      <c r="H44" s="147"/>
      <c r="I44" s="1"/>
      <c r="J44" s="147"/>
      <c r="K44" s="1"/>
      <c r="L44" s="147"/>
      <c r="M44" s="1"/>
      <c r="N44" s="147"/>
      <c r="O44" s="1"/>
      <c r="P44" s="147"/>
    </row>
    <row r="45" spans="2:16" x14ac:dyDescent="0.25">
      <c r="B45" s="169" t="s">
        <v>4</v>
      </c>
      <c r="C45" s="1"/>
      <c r="D45" s="5">
        <v>25</v>
      </c>
      <c r="E45" s="1"/>
      <c r="F45" s="5">
        <v>25</v>
      </c>
      <c r="G45" s="1"/>
      <c r="H45" s="5">
        <v>25</v>
      </c>
      <c r="I45" s="1"/>
      <c r="J45" s="9">
        <v>25</v>
      </c>
      <c r="K45" s="1"/>
      <c r="L45" s="9">
        <v>25</v>
      </c>
      <c r="M45" s="1"/>
      <c r="N45" s="12">
        <v>25</v>
      </c>
      <c r="O45" s="1"/>
      <c r="P45" s="12">
        <v>25</v>
      </c>
    </row>
    <row r="46" spans="2:16" ht="15.75" thickBot="1" x14ac:dyDescent="0.3">
      <c r="B46" s="3" t="s">
        <v>5</v>
      </c>
      <c r="C46" s="1"/>
      <c r="D46" s="6">
        <v>0.02</v>
      </c>
      <c r="E46" s="1"/>
      <c r="F46" s="6">
        <v>0.02</v>
      </c>
      <c r="G46" s="1"/>
      <c r="H46" s="6">
        <v>0.02</v>
      </c>
      <c r="I46" s="1"/>
      <c r="J46" s="10">
        <v>0.02</v>
      </c>
      <c r="K46" s="1"/>
      <c r="L46" s="10">
        <v>0.02</v>
      </c>
      <c r="M46" s="1"/>
      <c r="N46" s="13">
        <v>0.02</v>
      </c>
      <c r="O46" s="1"/>
      <c r="P46" s="13">
        <v>0.02</v>
      </c>
    </row>
    <row r="47" spans="2:16" x14ac:dyDescent="0.25">
      <c r="B47" s="1"/>
      <c r="C47" s="1"/>
      <c r="D47" s="16"/>
      <c r="E47" s="1"/>
      <c r="F47" s="16"/>
      <c r="G47" s="1"/>
      <c r="H47" s="16"/>
      <c r="I47" s="1"/>
      <c r="J47" s="16"/>
      <c r="K47" s="1"/>
      <c r="L47" s="16"/>
      <c r="M47" s="1"/>
      <c r="N47" s="16"/>
      <c r="O47" s="1"/>
      <c r="P47" s="16"/>
    </row>
    <row r="48" spans="2:16" x14ac:dyDescent="0.25">
      <c r="B48" s="26" t="s">
        <v>76</v>
      </c>
      <c r="C48" s="1"/>
      <c r="D48" s="170">
        <f>-PMT(D46,D45,D43,0)</f>
        <v>725.88418701234991</v>
      </c>
      <c r="E48" s="22"/>
      <c r="F48" s="170">
        <f>-PMT(F46,F45,F43,0)</f>
        <v>728.34276805638478</v>
      </c>
      <c r="G48" s="22"/>
      <c r="H48" s="170">
        <f>-PMT(H46,H45,H43,0)</f>
        <v>730.80134910041977</v>
      </c>
      <c r="I48" s="22"/>
      <c r="J48" s="170">
        <f>-PMT(J46,J45,J43,0)</f>
        <v>733.25993014445476</v>
      </c>
      <c r="K48" s="22"/>
      <c r="L48" s="170">
        <f>-PMT(L46,L45,L43,0)</f>
        <v>791.94157273935139</v>
      </c>
      <c r="M48" s="22"/>
      <c r="N48" s="170">
        <f>-PMT(N46,N45,N43,0)</f>
        <v>794.40015378338637</v>
      </c>
      <c r="O48" s="22"/>
      <c r="P48" s="170">
        <f>-PMT(P46,P45,P43,0)</f>
        <v>1007.2448019952473</v>
      </c>
    </row>
    <row r="49" spans="2:16" ht="15.75" thickBot="1" x14ac:dyDescent="0.3"/>
    <row r="50" spans="2:16" x14ac:dyDescent="0.25">
      <c r="B50" s="195" t="s">
        <v>2</v>
      </c>
      <c r="C50" s="1"/>
      <c r="D50" s="170">
        <f>D48+D33+D27</f>
        <v>2558.5286957623503</v>
      </c>
      <c r="E50" s="1"/>
      <c r="F50" s="170">
        <f>F48+F33+F27</f>
        <v>2990.3990268063849</v>
      </c>
      <c r="G50" s="1"/>
      <c r="H50" s="170">
        <f>H48+H33+H27</f>
        <v>3457.33185785042</v>
      </c>
      <c r="I50" s="1"/>
      <c r="J50" s="170">
        <f>J48+J33+J27</f>
        <v>3869.430923269455</v>
      </c>
      <c r="K50" s="1"/>
      <c r="L50" s="170">
        <f>L48+L33+L27</f>
        <v>4285.3191242393514</v>
      </c>
      <c r="M50" s="1"/>
      <c r="N50" s="170">
        <f>N48+N33+N27</f>
        <v>4593.2170675333864</v>
      </c>
      <c r="O50" s="1"/>
      <c r="P50" s="170">
        <f>P48+P33+P27</f>
        <v>6507.6729569952477</v>
      </c>
    </row>
    <row r="51" spans="2:16" ht="15.75" thickBot="1" x14ac:dyDescent="0.3">
      <c r="B51" s="196"/>
      <c r="C51" s="1"/>
      <c r="D51" s="171">
        <f>D50/D12*100</f>
        <v>17.767560387238543</v>
      </c>
      <c r="E51" s="34"/>
      <c r="F51" s="171">
        <f>F50/F12*100</f>
        <v>13.844439938918448</v>
      </c>
      <c r="G51" s="34"/>
      <c r="H51" s="171">
        <f>H50/H12*100</f>
        <v>12.004624506425071</v>
      </c>
      <c r="I51" s="34"/>
      <c r="J51" s="171">
        <f>J50/J12*100</f>
        <v>11.008338330780811</v>
      </c>
      <c r="K51" s="34"/>
      <c r="L51" s="171">
        <f>L50/L12*100</f>
        <v>10.071255286108933</v>
      </c>
      <c r="M51" s="34"/>
      <c r="N51" s="171">
        <f>N50/N12*100</f>
        <v>9.6699306684913395</v>
      </c>
      <c r="O51" s="34"/>
      <c r="P51" s="171">
        <f>P50/P12*100</f>
        <v>9.0133974473618395</v>
      </c>
    </row>
    <row r="56" spans="2:16" x14ac:dyDescent="0.25">
      <c r="D56" s="37"/>
      <c r="F56" s="37"/>
      <c r="H56" s="37"/>
      <c r="J56" s="37"/>
      <c r="L56" s="37"/>
      <c r="N56" s="37"/>
      <c r="P56" s="37"/>
    </row>
    <row r="57" spans="2:16" x14ac:dyDescent="0.25">
      <c r="D57" s="36"/>
    </row>
    <row r="58" spans="2:16" x14ac:dyDescent="0.25">
      <c r="D58" s="37"/>
    </row>
  </sheetData>
  <mergeCells count="4">
    <mergeCell ref="B2:P3"/>
    <mergeCell ref="B16:B17"/>
    <mergeCell ref="B20:B21"/>
    <mergeCell ref="B50:B5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0"/>
  <sheetViews>
    <sheetView topLeftCell="A100" workbookViewId="0">
      <selection activeCell="G116" sqref="G116"/>
    </sheetView>
  </sheetViews>
  <sheetFormatPr baseColWidth="10" defaultRowHeight="15" x14ac:dyDescent="0.25"/>
  <cols>
    <col min="1" max="1" width="59" customWidth="1"/>
    <col min="2" max="2" width="19.85546875" bestFit="1" customWidth="1"/>
    <col min="3" max="8" width="18" bestFit="1" customWidth="1"/>
  </cols>
  <sheetData>
    <row r="1" spans="1:8" ht="15.75" thickBot="1" x14ac:dyDescent="0.3">
      <c r="A1" s="15"/>
      <c r="B1" s="15"/>
      <c r="C1" s="15"/>
      <c r="D1" s="15"/>
      <c r="E1" s="15"/>
      <c r="F1" s="15"/>
      <c r="G1" s="15"/>
      <c r="H1" s="15"/>
    </row>
    <row r="2" spans="1:8" ht="18.75" thickBot="1" x14ac:dyDescent="0.3">
      <c r="A2" s="197" t="s">
        <v>124</v>
      </c>
      <c r="B2" s="198"/>
      <c r="C2" s="198"/>
      <c r="D2" s="198"/>
      <c r="E2" s="198"/>
      <c r="F2" s="198"/>
      <c r="G2" s="198"/>
      <c r="H2" s="198"/>
    </row>
    <row r="3" spans="1:8" x14ac:dyDescent="0.25">
      <c r="A3" s="38"/>
      <c r="B3" s="38"/>
      <c r="C3" s="38"/>
      <c r="D3" s="38"/>
      <c r="E3" s="38"/>
      <c r="F3" s="38"/>
      <c r="G3" s="38"/>
      <c r="H3" s="38"/>
    </row>
    <row r="4" spans="1:8" x14ac:dyDescent="0.25">
      <c r="A4" s="23" t="s">
        <v>12</v>
      </c>
      <c r="B4" s="24" t="s">
        <v>13</v>
      </c>
      <c r="C4" s="39"/>
      <c r="D4" s="39"/>
      <c r="E4" s="39"/>
      <c r="F4" s="39"/>
      <c r="G4" s="39"/>
      <c r="H4" s="39"/>
    </row>
    <row r="5" spans="1:8" x14ac:dyDescent="0.25">
      <c r="A5" s="23" t="s">
        <v>14</v>
      </c>
      <c r="B5" s="24" t="s">
        <v>15</v>
      </c>
      <c r="C5" s="39"/>
      <c r="D5" s="39"/>
      <c r="E5" s="39"/>
      <c r="F5" s="39"/>
      <c r="G5" s="39"/>
      <c r="H5" s="39"/>
    </row>
    <row r="6" spans="1:8" x14ac:dyDescent="0.25">
      <c r="A6" s="23" t="s">
        <v>16</v>
      </c>
      <c r="B6" s="24" t="s">
        <v>17</v>
      </c>
      <c r="C6" s="39"/>
      <c r="D6" s="39"/>
      <c r="E6" s="39"/>
      <c r="F6" s="39"/>
      <c r="G6" s="39"/>
      <c r="H6" s="39"/>
    </row>
    <row r="7" spans="1:8" ht="15.75" thickBot="1" x14ac:dyDescent="0.3">
      <c r="A7" s="23"/>
      <c r="B7" s="24"/>
      <c r="C7" s="39"/>
      <c r="D7" s="39"/>
      <c r="E7" s="39"/>
      <c r="F7" s="39"/>
      <c r="G7" s="39"/>
      <c r="H7" s="39"/>
    </row>
    <row r="8" spans="1:8" ht="15.75" thickBot="1" x14ac:dyDescent="0.3">
      <c r="A8" s="65" t="s">
        <v>18</v>
      </c>
      <c r="B8" s="64">
        <v>1</v>
      </c>
      <c r="C8" s="64">
        <v>2</v>
      </c>
      <c r="D8" s="64">
        <v>3</v>
      </c>
      <c r="E8" s="64">
        <v>4</v>
      </c>
      <c r="F8" s="64">
        <v>5</v>
      </c>
      <c r="G8" s="64">
        <v>6</v>
      </c>
      <c r="H8" s="64">
        <v>7</v>
      </c>
    </row>
    <row r="9" spans="1:8" ht="15.75" thickBot="1" x14ac:dyDescent="0.3">
      <c r="A9" s="23" t="s">
        <v>19</v>
      </c>
      <c r="B9" s="38"/>
      <c r="C9" s="38"/>
      <c r="D9" s="38"/>
      <c r="E9" s="38"/>
      <c r="F9" s="38"/>
      <c r="G9" s="38"/>
      <c r="H9" s="38"/>
    </row>
    <row r="10" spans="1:8" x14ac:dyDescent="0.25">
      <c r="A10" s="45" t="s">
        <v>6</v>
      </c>
      <c r="B10" s="68" t="s">
        <v>9</v>
      </c>
      <c r="C10" s="68" t="s">
        <v>9</v>
      </c>
      <c r="D10" s="68" t="s">
        <v>9</v>
      </c>
      <c r="E10" s="68" t="s">
        <v>10</v>
      </c>
      <c r="F10" s="68" t="s">
        <v>10</v>
      </c>
      <c r="G10" s="68" t="s">
        <v>20</v>
      </c>
      <c r="H10" s="68" t="s">
        <v>20</v>
      </c>
    </row>
    <row r="11" spans="1:8" s="15" customFormat="1" x14ac:dyDescent="0.25">
      <c r="A11" s="57" t="s">
        <v>83</v>
      </c>
      <c r="B11" s="76" t="s">
        <v>84</v>
      </c>
      <c r="C11" s="76" t="s">
        <v>84</v>
      </c>
      <c r="D11" s="76" t="s">
        <v>84</v>
      </c>
      <c r="E11" s="76" t="s">
        <v>84</v>
      </c>
      <c r="F11" s="76" t="s">
        <v>84</v>
      </c>
      <c r="G11" s="76" t="s">
        <v>84</v>
      </c>
      <c r="H11" s="76" t="s">
        <v>84</v>
      </c>
    </row>
    <row r="12" spans="1:8" x14ac:dyDescent="0.25">
      <c r="A12" s="40" t="s">
        <v>21</v>
      </c>
      <c r="B12" s="41" t="s">
        <v>82</v>
      </c>
      <c r="C12" s="41" t="s">
        <v>82</v>
      </c>
      <c r="D12" s="41" t="s">
        <v>82</v>
      </c>
      <c r="E12" s="41" t="s">
        <v>82</v>
      </c>
      <c r="F12" s="41" t="s">
        <v>82</v>
      </c>
      <c r="G12" s="41" t="s">
        <v>82</v>
      </c>
      <c r="H12" s="41" t="s">
        <v>82</v>
      </c>
    </row>
    <row r="13" spans="1:8" x14ac:dyDescent="0.25">
      <c r="A13" s="40" t="s">
        <v>7</v>
      </c>
      <c r="B13" s="67">
        <v>100</v>
      </c>
      <c r="C13" s="67">
        <v>150</v>
      </c>
      <c r="D13" s="67">
        <v>200</v>
      </c>
      <c r="E13" s="67">
        <v>250</v>
      </c>
      <c r="F13" s="67">
        <v>300</v>
      </c>
      <c r="G13" s="67">
        <v>340</v>
      </c>
      <c r="H13" s="67">
        <v>510</v>
      </c>
    </row>
    <row r="14" spans="1:8" x14ac:dyDescent="0.25">
      <c r="A14" s="26" t="s">
        <v>11</v>
      </c>
      <c r="B14" s="69">
        <v>1800</v>
      </c>
      <c r="C14" s="69">
        <v>1800</v>
      </c>
      <c r="D14" s="69">
        <v>1800</v>
      </c>
      <c r="E14" s="69">
        <v>1850</v>
      </c>
      <c r="F14" s="69">
        <v>1850</v>
      </c>
      <c r="G14" s="69">
        <v>1900</v>
      </c>
      <c r="H14" s="69">
        <v>1900</v>
      </c>
    </row>
    <row r="15" spans="1:8" x14ac:dyDescent="0.25">
      <c r="A15" s="40" t="s">
        <v>22</v>
      </c>
      <c r="B15" s="41" t="s">
        <v>23</v>
      </c>
      <c r="C15" s="41" t="s">
        <v>23</v>
      </c>
      <c r="D15" s="41" t="s">
        <v>23</v>
      </c>
      <c r="E15" s="41" t="s">
        <v>23</v>
      </c>
      <c r="F15" s="41" t="s">
        <v>23</v>
      </c>
      <c r="G15" s="41" t="s">
        <v>23</v>
      </c>
      <c r="H15" s="41" t="s">
        <v>23</v>
      </c>
    </row>
    <row r="16" spans="1:8" x14ac:dyDescent="0.25">
      <c r="A16" s="66" t="s">
        <v>125</v>
      </c>
      <c r="B16" s="41">
        <v>2</v>
      </c>
      <c r="C16" s="41">
        <v>3</v>
      </c>
      <c r="D16" s="41">
        <v>3</v>
      </c>
      <c r="E16" s="41">
        <v>4</v>
      </c>
      <c r="F16" s="41">
        <v>4</v>
      </c>
      <c r="G16" s="41">
        <v>4</v>
      </c>
      <c r="H16" s="41">
        <v>6</v>
      </c>
    </row>
    <row r="17" spans="1:8" ht="15.75" thickBot="1" x14ac:dyDescent="0.3">
      <c r="A17" s="30" t="s">
        <v>24</v>
      </c>
      <c r="B17" s="70">
        <v>1</v>
      </c>
      <c r="C17" s="70">
        <v>1</v>
      </c>
      <c r="D17" s="70">
        <v>1</v>
      </c>
      <c r="E17" s="70">
        <v>0.86</v>
      </c>
      <c r="F17" s="70">
        <v>0.86</v>
      </c>
      <c r="G17" s="70">
        <v>0.65</v>
      </c>
      <c r="H17" s="70">
        <v>0.56000000000000005</v>
      </c>
    </row>
    <row r="18" spans="1:8" x14ac:dyDescent="0.25">
      <c r="A18" s="42"/>
      <c r="B18" s="43"/>
      <c r="C18" s="43"/>
      <c r="D18" s="43"/>
      <c r="E18" s="43"/>
      <c r="F18" s="43"/>
      <c r="G18" s="43"/>
      <c r="H18" s="43"/>
    </row>
    <row r="19" spans="1:8" ht="15.75" thickBot="1" x14ac:dyDescent="0.3">
      <c r="A19" s="27" t="s">
        <v>25</v>
      </c>
      <c r="B19" s="43"/>
      <c r="C19" s="43"/>
      <c r="D19" s="43"/>
      <c r="E19" s="43"/>
      <c r="F19" s="43"/>
      <c r="G19" s="43"/>
      <c r="H19" s="43"/>
    </row>
    <row r="20" spans="1:8" x14ac:dyDescent="0.25">
      <c r="A20" s="25" t="s">
        <v>26</v>
      </c>
      <c r="B20" s="28">
        <v>120</v>
      </c>
      <c r="C20" s="28">
        <v>120</v>
      </c>
      <c r="D20" s="28">
        <v>120</v>
      </c>
      <c r="E20" s="28">
        <v>129</v>
      </c>
      <c r="F20" s="28">
        <v>129</v>
      </c>
      <c r="G20" s="28">
        <v>244</v>
      </c>
      <c r="H20" s="28">
        <v>315</v>
      </c>
    </row>
    <row r="21" spans="1:8" x14ac:dyDescent="0.25">
      <c r="A21" s="26" t="s">
        <v>27</v>
      </c>
      <c r="B21" s="29">
        <v>8</v>
      </c>
      <c r="C21" s="29">
        <v>12</v>
      </c>
      <c r="D21" s="29">
        <v>16</v>
      </c>
      <c r="E21" s="29">
        <v>19</v>
      </c>
      <c r="F21" s="29">
        <v>23</v>
      </c>
      <c r="G21" s="29">
        <v>25</v>
      </c>
      <c r="H21" s="29">
        <v>38</v>
      </c>
    </row>
    <row r="22" spans="1:8" ht="15.75" thickBot="1" x14ac:dyDescent="0.3">
      <c r="A22" s="30" t="s">
        <v>28</v>
      </c>
      <c r="B22" s="71">
        <v>5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</row>
    <row r="23" spans="1:8" x14ac:dyDescent="0.25">
      <c r="A23" s="42"/>
      <c r="B23" s="44"/>
      <c r="C23" s="43"/>
      <c r="D23" s="43"/>
      <c r="E23" s="43"/>
      <c r="F23" s="43"/>
      <c r="G23" s="43"/>
      <c r="H23" s="43"/>
    </row>
    <row r="24" spans="1:8" ht="15.75" thickBot="1" x14ac:dyDescent="0.3">
      <c r="A24" s="27" t="s">
        <v>29</v>
      </c>
      <c r="B24" s="43"/>
      <c r="C24" s="43"/>
      <c r="D24" s="43"/>
      <c r="E24" s="43"/>
      <c r="F24" s="43"/>
      <c r="G24" s="43"/>
      <c r="H24" s="43"/>
    </row>
    <row r="25" spans="1:8" x14ac:dyDescent="0.25">
      <c r="A25" s="45" t="s">
        <v>30</v>
      </c>
      <c r="B25" s="46" t="s">
        <v>15</v>
      </c>
      <c r="C25" s="46" t="s">
        <v>15</v>
      </c>
      <c r="D25" s="46" t="s">
        <v>15</v>
      </c>
      <c r="E25" s="46" t="s">
        <v>15</v>
      </c>
      <c r="F25" s="46" t="s">
        <v>15</v>
      </c>
      <c r="G25" s="46" t="s">
        <v>15</v>
      </c>
      <c r="H25" s="46" t="s">
        <v>15</v>
      </c>
    </row>
    <row r="26" spans="1:8" x14ac:dyDescent="0.25">
      <c r="A26" s="40" t="s">
        <v>31</v>
      </c>
      <c r="B26" s="41" t="s">
        <v>32</v>
      </c>
      <c r="C26" s="41" t="s">
        <v>32</v>
      </c>
      <c r="D26" s="41" t="s">
        <v>32</v>
      </c>
      <c r="E26" s="41" t="s">
        <v>32</v>
      </c>
      <c r="F26" s="41" t="s">
        <v>32</v>
      </c>
      <c r="G26" s="41" t="s">
        <v>32</v>
      </c>
      <c r="H26" s="41" t="s">
        <v>32</v>
      </c>
    </row>
    <row r="27" spans="1:8" x14ac:dyDescent="0.25">
      <c r="A27" s="40" t="s">
        <v>33</v>
      </c>
      <c r="B27" s="72">
        <v>25</v>
      </c>
      <c r="C27" s="72">
        <v>25</v>
      </c>
      <c r="D27" s="72">
        <v>25</v>
      </c>
      <c r="E27" s="72">
        <v>25</v>
      </c>
      <c r="F27" s="81">
        <v>50</v>
      </c>
      <c r="G27" s="72">
        <v>50</v>
      </c>
      <c r="H27" s="72">
        <v>50</v>
      </c>
    </row>
    <row r="28" spans="1:8" x14ac:dyDescent="0.25">
      <c r="A28" s="40" t="s">
        <v>34</v>
      </c>
      <c r="B28" s="41">
        <v>2</v>
      </c>
      <c r="C28" s="41">
        <v>2</v>
      </c>
      <c r="D28" s="41">
        <v>2</v>
      </c>
      <c r="E28" s="41">
        <v>2</v>
      </c>
      <c r="F28" s="41">
        <v>2</v>
      </c>
      <c r="G28" s="41">
        <v>2</v>
      </c>
      <c r="H28" s="41">
        <v>2</v>
      </c>
    </row>
    <row r="29" spans="1:8" x14ac:dyDescent="0.25">
      <c r="A29" s="40" t="s">
        <v>35</v>
      </c>
      <c r="B29" s="47" t="s">
        <v>36</v>
      </c>
      <c r="C29" s="47" t="s">
        <v>36</v>
      </c>
      <c r="D29" s="47" t="s">
        <v>36</v>
      </c>
      <c r="E29" s="47" t="s">
        <v>36</v>
      </c>
      <c r="F29" s="47" t="s">
        <v>36</v>
      </c>
      <c r="G29" s="47" t="s">
        <v>36</v>
      </c>
      <c r="H29" s="47" t="s">
        <v>36</v>
      </c>
    </row>
    <row r="30" spans="1:8" x14ac:dyDescent="0.25">
      <c r="A30" s="40" t="s">
        <v>37</v>
      </c>
      <c r="B30" s="41" t="s">
        <v>15</v>
      </c>
      <c r="C30" s="41" t="s">
        <v>15</v>
      </c>
      <c r="D30" s="41" t="s">
        <v>15</v>
      </c>
      <c r="E30" s="41" t="s">
        <v>15</v>
      </c>
      <c r="F30" s="41" t="s">
        <v>15</v>
      </c>
      <c r="G30" s="41" t="s">
        <v>15</v>
      </c>
      <c r="H30" s="41" t="s">
        <v>15</v>
      </c>
    </row>
    <row r="31" spans="1:8" x14ac:dyDescent="0.25">
      <c r="A31" s="40" t="s">
        <v>38</v>
      </c>
      <c r="B31" s="41" t="s">
        <v>39</v>
      </c>
      <c r="C31" s="41" t="s">
        <v>39</v>
      </c>
      <c r="D31" s="41" t="s">
        <v>39</v>
      </c>
      <c r="E31" s="41" t="s">
        <v>39</v>
      </c>
      <c r="F31" s="41" t="s">
        <v>39</v>
      </c>
      <c r="G31" s="41" t="s">
        <v>39</v>
      </c>
      <c r="H31" s="41" t="s">
        <v>39</v>
      </c>
    </row>
    <row r="32" spans="1:8" x14ac:dyDescent="0.25">
      <c r="A32" s="40" t="s">
        <v>40</v>
      </c>
      <c r="B32" s="73">
        <v>300</v>
      </c>
      <c r="C32" s="73">
        <v>300</v>
      </c>
      <c r="D32" s="73">
        <v>300</v>
      </c>
      <c r="E32" s="73">
        <v>300</v>
      </c>
      <c r="F32" s="73">
        <v>300</v>
      </c>
      <c r="G32" s="80">
        <v>500</v>
      </c>
      <c r="H32" s="73">
        <v>500</v>
      </c>
    </row>
    <row r="33" spans="1:8" ht="15.75" thickBot="1" x14ac:dyDescent="0.3">
      <c r="A33" s="50" t="s">
        <v>41</v>
      </c>
      <c r="B33" s="74" t="s">
        <v>36</v>
      </c>
      <c r="C33" s="74" t="s">
        <v>36</v>
      </c>
      <c r="D33" s="74" t="s">
        <v>36</v>
      </c>
      <c r="E33" s="74" t="s">
        <v>36</v>
      </c>
      <c r="F33" s="74" t="s">
        <v>36</v>
      </c>
      <c r="G33" s="74" t="s">
        <v>36</v>
      </c>
      <c r="H33" s="74" t="s">
        <v>36</v>
      </c>
    </row>
    <row r="34" spans="1:8" s="15" customFormat="1" x14ac:dyDescent="0.25">
      <c r="A34" s="42"/>
      <c r="B34" s="77"/>
      <c r="C34" s="77"/>
      <c r="D34" s="77"/>
      <c r="E34" s="77"/>
      <c r="F34" s="77"/>
      <c r="G34" s="77"/>
      <c r="H34" s="77"/>
    </row>
    <row r="35" spans="1:8" s="15" customFormat="1" ht="15.75" thickBot="1" x14ac:dyDescent="0.3">
      <c r="A35" s="27" t="s">
        <v>123</v>
      </c>
      <c r="B35" s="77"/>
      <c r="C35" s="77"/>
      <c r="D35" s="77"/>
      <c r="E35" s="77"/>
      <c r="F35" s="77"/>
      <c r="G35" s="77"/>
      <c r="H35" s="77"/>
    </row>
    <row r="36" spans="1:8" s="15" customFormat="1" x14ac:dyDescent="0.25">
      <c r="A36" s="45" t="s">
        <v>118</v>
      </c>
      <c r="B36" s="86">
        <v>2</v>
      </c>
      <c r="C36" s="86">
        <v>2</v>
      </c>
      <c r="D36" s="86">
        <v>2</v>
      </c>
      <c r="E36" s="86">
        <v>2</v>
      </c>
      <c r="F36" s="86">
        <v>2</v>
      </c>
      <c r="G36" s="86">
        <v>2</v>
      </c>
      <c r="H36" s="86">
        <v>2</v>
      </c>
    </row>
    <row r="37" spans="1:8" s="15" customFormat="1" x14ac:dyDescent="0.25">
      <c r="A37" s="40" t="s">
        <v>119</v>
      </c>
      <c r="B37" s="85">
        <v>2.5</v>
      </c>
      <c r="C37" s="85">
        <v>2.5</v>
      </c>
      <c r="D37" s="85">
        <v>2.5</v>
      </c>
      <c r="E37" s="85">
        <v>2.5</v>
      </c>
      <c r="F37" s="85">
        <v>2.5</v>
      </c>
      <c r="G37" s="85">
        <v>2.5</v>
      </c>
      <c r="H37" s="85">
        <v>2.5</v>
      </c>
    </row>
    <row r="38" spans="1:8" s="15" customFormat="1" x14ac:dyDescent="0.25">
      <c r="A38" s="40" t="s">
        <v>120</v>
      </c>
      <c r="B38" s="85">
        <v>2.8</v>
      </c>
      <c r="C38" s="85">
        <v>2.8</v>
      </c>
      <c r="D38" s="85">
        <v>2.8</v>
      </c>
      <c r="E38" s="85">
        <v>2.8</v>
      </c>
      <c r="F38" s="85">
        <v>2.8</v>
      </c>
      <c r="G38" s="85">
        <v>2.8</v>
      </c>
      <c r="H38" s="85">
        <v>2.8</v>
      </c>
    </row>
    <row r="39" spans="1:8" s="15" customFormat="1" x14ac:dyDescent="0.25">
      <c r="A39" s="40" t="s">
        <v>121</v>
      </c>
      <c r="B39" s="85">
        <v>3</v>
      </c>
      <c r="C39" s="85">
        <v>3</v>
      </c>
      <c r="D39" s="85">
        <v>3</v>
      </c>
      <c r="E39" s="85">
        <v>3</v>
      </c>
      <c r="F39" s="85">
        <v>3</v>
      </c>
      <c r="G39" s="85">
        <v>3</v>
      </c>
      <c r="H39" s="85">
        <v>3</v>
      </c>
    </row>
    <row r="40" spans="1:8" s="15" customFormat="1" ht="15.75" thickBot="1" x14ac:dyDescent="0.3">
      <c r="A40" s="50" t="s">
        <v>122</v>
      </c>
      <c r="B40" s="87">
        <v>3</v>
      </c>
      <c r="C40" s="87">
        <v>3</v>
      </c>
      <c r="D40" s="87">
        <v>3</v>
      </c>
      <c r="E40" s="87">
        <v>3</v>
      </c>
      <c r="F40" s="87">
        <v>3</v>
      </c>
      <c r="G40" s="87">
        <v>3</v>
      </c>
      <c r="H40" s="87">
        <v>3</v>
      </c>
    </row>
    <row r="41" spans="1:8" s="15" customFormat="1" x14ac:dyDescent="0.25">
      <c r="A41" s="42"/>
      <c r="B41" s="77"/>
      <c r="C41" s="77"/>
      <c r="D41" s="77"/>
      <c r="E41" s="77"/>
      <c r="F41" s="77"/>
      <c r="G41" s="77"/>
      <c r="H41" s="77"/>
    </row>
    <row r="42" spans="1:8" ht="15.75" thickBot="1" x14ac:dyDescent="0.3">
      <c r="A42" s="23" t="s">
        <v>86</v>
      </c>
      <c r="B42" s="48"/>
      <c r="C42" s="48"/>
      <c r="D42" s="48"/>
      <c r="E42" s="48"/>
      <c r="F42" s="48"/>
      <c r="G42" s="48"/>
      <c r="H42" s="49"/>
    </row>
    <row r="43" spans="1:8" x14ac:dyDescent="0.25">
      <c r="A43" s="45" t="s">
        <v>42</v>
      </c>
      <c r="B43" s="46" t="s">
        <v>15</v>
      </c>
      <c r="C43" s="46" t="s">
        <v>15</v>
      </c>
      <c r="D43" s="46" t="s">
        <v>15</v>
      </c>
      <c r="E43" s="46" t="s">
        <v>15</v>
      </c>
      <c r="F43" s="46" t="s">
        <v>15</v>
      </c>
      <c r="G43" s="46" t="s">
        <v>15</v>
      </c>
      <c r="H43" s="46" t="s">
        <v>15</v>
      </c>
    </row>
    <row r="44" spans="1:8" x14ac:dyDescent="0.25">
      <c r="A44" s="40" t="s">
        <v>43</v>
      </c>
      <c r="B44" s="41" t="s">
        <v>44</v>
      </c>
      <c r="C44" s="41" t="s">
        <v>44</v>
      </c>
      <c r="D44" s="41" t="s">
        <v>44</v>
      </c>
      <c r="E44" s="41" t="s">
        <v>44</v>
      </c>
      <c r="F44" s="41" t="s">
        <v>44</v>
      </c>
      <c r="G44" s="41" t="s">
        <v>44</v>
      </c>
      <c r="H44" s="41" t="s">
        <v>44</v>
      </c>
    </row>
    <row r="45" spans="1:8" x14ac:dyDescent="0.25">
      <c r="A45" s="40" t="s">
        <v>45</v>
      </c>
      <c r="B45" s="41" t="s">
        <v>46</v>
      </c>
      <c r="C45" s="41" t="s">
        <v>46</v>
      </c>
      <c r="D45" s="41" t="s">
        <v>46</v>
      </c>
      <c r="E45" s="41" t="s">
        <v>46</v>
      </c>
      <c r="F45" s="41" t="s">
        <v>46</v>
      </c>
      <c r="G45" s="41" t="s">
        <v>46</v>
      </c>
      <c r="H45" s="41" t="s">
        <v>46</v>
      </c>
    </row>
    <row r="46" spans="1:8" x14ac:dyDescent="0.25">
      <c r="A46" s="40" t="s">
        <v>47</v>
      </c>
      <c r="B46" s="41" t="s">
        <v>48</v>
      </c>
      <c r="C46" s="41" t="s">
        <v>48</v>
      </c>
      <c r="D46" s="41" t="s">
        <v>48</v>
      </c>
      <c r="E46" s="41" t="s">
        <v>48</v>
      </c>
      <c r="F46" s="41" t="s">
        <v>48</v>
      </c>
      <c r="G46" s="41" t="s">
        <v>48</v>
      </c>
      <c r="H46" s="41" t="s">
        <v>48</v>
      </c>
    </row>
    <row r="47" spans="1:8" ht="15.75" thickBot="1" x14ac:dyDescent="0.3">
      <c r="A47" s="78" t="s">
        <v>85</v>
      </c>
      <c r="B47" s="79" t="s">
        <v>36</v>
      </c>
      <c r="C47" s="79" t="s">
        <v>36</v>
      </c>
      <c r="D47" s="79" t="s">
        <v>36</v>
      </c>
      <c r="E47" s="79" t="s">
        <v>36</v>
      </c>
      <c r="F47" s="79" t="s">
        <v>36</v>
      </c>
      <c r="G47" s="79" t="s">
        <v>36</v>
      </c>
      <c r="H47" s="79" t="s">
        <v>36</v>
      </c>
    </row>
    <row r="48" spans="1:8" x14ac:dyDescent="0.25">
      <c r="A48" s="39"/>
      <c r="B48" s="49"/>
      <c r="C48" s="49"/>
      <c r="D48" s="49"/>
      <c r="E48" s="49"/>
      <c r="F48" s="49"/>
      <c r="G48" s="49"/>
      <c r="H48" s="49"/>
    </row>
    <row r="49" spans="1:8" ht="15.75" thickBot="1" x14ac:dyDescent="0.3">
      <c r="A49" s="23" t="s">
        <v>58</v>
      </c>
      <c r="B49" s="49"/>
      <c r="C49" s="49"/>
      <c r="D49" s="49"/>
      <c r="E49" s="49"/>
      <c r="F49" s="49"/>
      <c r="G49" s="49"/>
      <c r="H49" s="49"/>
    </row>
    <row r="50" spans="1:8" x14ac:dyDescent="0.25">
      <c r="A50" s="45" t="s">
        <v>59</v>
      </c>
      <c r="B50" s="75">
        <v>10</v>
      </c>
      <c r="C50" s="75">
        <v>10</v>
      </c>
      <c r="D50" s="75">
        <v>10</v>
      </c>
      <c r="E50" s="75">
        <v>10</v>
      </c>
      <c r="F50" s="75">
        <v>10</v>
      </c>
      <c r="G50" s="75">
        <v>10</v>
      </c>
      <c r="H50" s="82">
        <v>13</v>
      </c>
    </row>
    <row r="51" spans="1:8" x14ac:dyDescent="0.25">
      <c r="A51" s="40" t="s">
        <v>60</v>
      </c>
      <c r="B51" s="53">
        <v>2</v>
      </c>
      <c r="C51" s="53">
        <v>2</v>
      </c>
      <c r="D51" s="53">
        <v>2</v>
      </c>
      <c r="E51" s="53">
        <v>2</v>
      </c>
      <c r="F51" s="53">
        <v>2</v>
      </c>
      <c r="G51" s="53">
        <v>2</v>
      </c>
      <c r="H51" s="53">
        <v>2</v>
      </c>
    </row>
    <row r="52" spans="1:8" ht="15.75" thickBot="1" x14ac:dyDescent="0.3">
      <c r="A52" s="50" t="s">
        <v>61</v>
      </c>
      <c r="B52" s="54">
        <v>2</v>
      </c>
      <c r="C52" s="54">
        <v>2</v>
      </c>
      <c r="D52" s="54">
        <v>2</v>
      </c>
      <c r="E52" s="54">
        <v>2</v>
      </c>
      <c r="F52" s="54">
        <v>2</v>
      </c>
      <c r="G52" s="54">
        <v>2</v>
      </c>
      <c r="H52" s="54">
        <v>2</v>
      </c>
    </row>
    <row r="53" spans="1:8" s="15" customFormat="1" x14ac:dyDescent="0.25">
      <c r="A53" s="39"/>
      <c r="B53" s="49"/>
      <c r="C53" s="49"/>
      <c r="D53" s="49"/>
      <c r="E53" s="49"/>
      <c r="F53" s="49"/>
      <c r="G53" s="49"/>
      <c r="H53" s="49"/>
    </row>
    <row r="54" spans="1:8" ht="15.75" thickBot="1" x14ac:dyDescent="0.3">
      <c r="A54" s="23" t="s">
        <v>62</v>
      </c>
      <c r="B54" s="49"/>
      <c r="C54" s="49"/>
      <c r="D54" s="49"/>
      <c r="E54" s="49"/>
      <c r="F54" s="49"/>
      <c r="G54" s="49"/>
      <c r="H54" s="49"/>
    </row>
    <row r="55" spans="1:8" x14ac:dyDescent="0.25">
      <c r="A55" s="45" t="s">
        <v>63</v>
      </c>
      <c r="B55" s="46" t="s">
        <v>106</v>
      </c>
      <c r="C55" s="46" t="s">
        <v>106</v>
      </c>
      <c r="D55" s="46" t="s">
        <v>106</v>
      </c>
      <c r="E55" s="46" t="s">
        <v>106</v>
      </c>
      <c r="F55" s="46" t="s">
        <v>106</v>
      </c>
      <c r="G55" s="46" t="s">
        <v>106</v>
      </c>
      <c r="H55" s="46" t="s">
        <v>106</v>
      </c>
    </row>
    <row r="56" spans="1:8" x14ac:dyDescent="0.25">
      <c r="A56" s="40" t="s">
        <v>64</v>
      </c>
      <c r="B56" s="41" t="s">
        <v>65</v>
      </c>
      <c r="C56" s="41" t="s">
        <v>65</v>
      </c>
      <c r="D56" s="41" t="s">
        <v>65</v>
      </c>
      <c r="E56" s="41" t="s">
        <v>65</v>
      </c>
      <c r="F56" s="41" t="s">
        <v>65</v>
      </c>
      <c r="G56" s="41" t="s">
        <v>65</v>
      </c>
      <c r="H56" s="41" t="s">
        <v>65</v>
      </c>
    </row>
    <row r="57" spans="1:8" x14ac:dyDescent="0.25">
      <c r="A57" s="40" t="s">
        <v>107</v>
      </c>
      <c r="B57" s="41" t="s">
        <v>108</v>
      </c>
      <c r="C57" s="41" t="s">
        <v>108</v>
      </c>
      <c r="D57" s="41" t="s">
        <v>108</v>
      </c>
      <c r="E57" s="41" t="s">
        <v>108</v>
      </c>
      <c r="F57" s="41" t="s">
        <v>108</v>
      </c>
      <c r="G57" s="41" t="s">
        <v>108</v>
      </c>
      <c r="H57" s="41" t="s">
        <v>108</v>
      </c>
    </row>
    <row r="58" spans="1:8" s="15" customFormat="1" x14ac:dyDescent="0.25">
      <c r="A58" s="40" t="s">
        <v>109</v>
      </c>
      <c r="B58" s="53">
        <v>3</v>
      </c>
      <c r="C58" s="53">
        <v>3</v>
      </c>
      <c r="D58" s="53">
        <v>3</v>
      </c>
      <c r="E58" s="53">
        <v>3</v>
      </c>
      <c r="F58" s="53">
        <v>3</v>
      </c>
      <c r="G58" s="53">
        <v>3</v>
      </c>
      <c r="H58" s="53">
        <v>3</v>
      </c>
    </row>
    <row r="59" spans="1:8" s="15" customFormat="1" x14ac:dyDescent="0.25">
      <c r="A59" s="40" t="s">
        <v>110</v>
      </c>
      <c r="B59" s="53">
        <v>3</v>
      </c>
      <c r="C59" s="53">
        <v>3</v>
      </c>
      <c r="D59" s="53">
        <v>3</v>
      </c>
      <c r="E59" s="53">
        <v>3</v>
      </c>
      <c r="F59" s="53">
        <v>4</v>
      </c>
      <c r="G59" s="53">
        <v>4</v>
      </c>
      <c r="H59" s="53">
        <v>5</v>
      </c>
    </row>
    <row r="60" spans="1:8" s="15" customFormat="1" x14ac:dyDescent="0.25">
      <c r="A60" s="40" t="s">
        <v>111</v>
      </c>
      <c r="B60" s="53">
        <v>3</v>
      </c>
      <c r="C60" s="53">
        <v>3</v>
      </c>
      <c r="D60" s="53">
        <v>3</v>
      </c>
      <c r="E60" s="53">
        <v>3</v>
      </c>
      <c r="F60" s="53">
        <v>4</v>
      </c>
      <c r="G60" s="53">
        <v>4</v>
      </c>
      <c r="H60" s="53">
        <v>5</v>
      </c>
    </row>
    <row r="61" spans="1:8" s="15" customFormat="1" x14ac:dyDescent="0.25">
      <c r="A61" s="40" t="s">
        <v>112</v>
      </c>
      <c r="B61" s="83">
        <v>2.5</v>
      </c>
      <c r="C61" s="83">
        <v>2.5</v>
      </c>
      <c r="D61" s="83">
        <v>2.5</v>
      </c>
      <c r="E61" s="83">
        <v>2.5</v>
      </c>
      <c r="F61" s="83">
        <v>2.5</v>
      </c>
      <c r="G61" s="83">
        <v>2.5</v>
      </c>
      <c r="H61" s="83">
        <v>2.5</v>
      </c>
    </row>
    <row r="62" spans="1:8" s="15" customFormat="1" x14ac:dyDescent="0.25">
      <c r="A62" s="40" t="s">
        <v>113</v>
      </c>
      <c r="B62" s="53">
        <v>2</v>
      </c>
      <c r="C62" s="53">
        <v>2</v>
      </c>
      <c r="D62" s="53">
        <v>2</v>
      </c>
      <c r="E62" s="53">
        <v>2</v>
      </c>
      <c r="F62" s="53">
        <v>2</v>
      </c>
      <c r="G62" s="53">
        <v>2</v>
      </c>
      <c r="H62" s="53">
        <v>2</v>
      </c>
    </row>
    <row r="63" spans="1:8" s="15" customFormat="1" x14ac:dyDescent="0.25">
      <c r="A63" s="40" t="s">
        <v>114</v>
      </c>
      <c r="B63" s="84">
        <v>30</v>
      </c>
      <c r="C63" s="84">
        <v>30</v>
      </c>
      <c r="D63" s="84">
        <v>30</v>
      </c>
      <c r="E63" s="84">
        <v>30</v>
      </c>
      <c r="F63" s="84">
        <v>30</v>
      </c>
      <c r="G63" s="84">
        <v>30</v>
      </c>
      <c r="H63" s="84">
        <v>30</v>
      </c>
    </row>
    <row r="64" spans="1:8" s="15" customFormat="1" x14ac:dyDescent="0.25">
      <c r="A64" s="40" t="s">
        <v>115</v>
      </c>
      <c r="B64" s="84" t="s">
        <v>116</v>
      </c>
      <c r="C64" s="84" t="s">
        <v>116</v>
      </c>
      <c r="D64" s="84" t="s">
        <v>116</v>
      </c>
      <c r="E64" s="84" t="s">
        <v>116</v>
      </c>
      <c r="F64" s="84" t="s">
        <v>116</v>
      </c>
      <c r="G64" s="84" t="s">
        <v>116</v>
      </c>
      <c r="H64" s="84" t="s">
        <v>116</v>
      </c>
    </row>
    <row r="65" spans="1:8" x14ac:dyDescent="0.25">
      <c r="A65" s="40" t="s">
        <v>66</v>
      </c>
      <c r="B65" s="41" t="s">
        <v>36</v>
      </c>
      <c r="C65" s="41" t="s">
        <v>36</v>
      </c>
      <c r="D65" s="41" t="s">
        <v>36</v>
      </c>
      <c r="E65" s="41" t="s">
        <v>36</v>
      </c>
      <c r="F65" s="41" t="s">
        <v>36</v>
      </c>
      <c r="G65" s="41" t="s">
        <v>36</v>
      </c>
      <c r="H65" s="41" t="s">
        <v>36</v>
      </c>
    </row>
    <row r="66" spans="1:8" ht="15.75" thickBot="1" x14ac:dyDescent="0.3">
      <c r="A66" s="78" t="s">
        <v>88</v>
      </c>
      <c r="B66" s="79" t="s">
        <v>36</v>
      </c>
      <c r="C66" s="79" t="s">
        <v>36</v>
      </c>
      <c r="D66" s="79" t="s">
        <v>36</v>
      </c>
      <c r="E66" s="79" t="s">
        <v>36</v>
      </c>
      <c r="F66" s="79" t="s">
        <v>36</v>
      </c>
      <c r="G66" s="79" t="s">
        <v>36</v>
      </c>
      <c r="H66" s="79" t="s">
        <v>36</v>
      </c>
    </row>
    <row r="67" spans="1:8" s="15" customFormat="1" x14ac:dyDescent="0.25">
      <c r="A67" s="39"/>
      <c r="B67" s="49"/>
      <c r="C67" s="49"/>
      <c r="D67" s="49"/>
      <c r="E67" s="49"/>
      <c r="F67" s="49"/>
      <c r="G67" s="49"/>
      <c r="H67" s="49"/>
    </row>
    <row r="68" spans="1:8" ht="15.75" thickBot="1" x14ac:dyDescent="0.3">
      <c r="A68" s="23" t="s">
        <v>87</v>
      </c>
      <c r="B68" s="49"/>
      <c r="C68" s="49"/>
      <c r="D68" s="49"/>
      <c r="E68" s="49"/>
      <c r="F68" s="49"/>
      <c r="G68" s="49"/>
      <c r="H68" s="49"/>
    </row>
    <row r="69" spans="1:8" s="15" customFormat="1" x14ac:dyDescent="0.25">
      <c r="A69" s="45" t="s">
        <v>89</v>
      </c>
      <c r="B69" s="46" t="s">
        <v>36</v>
      </c>
      <c r="C69" s="46" t="s">
        <v>36</v>
      </c>
      <c r="D69" s="46" t="s">
        <v>36</v>
      </c>
      <c r="E69" s="46" t="s">
        <v>36</v>
      </c>
      <c r="F69" s="46" t="s">
        <v>36</v>
      </c>
      <c r="G69" s="46" t="s">
        <v>36</v>
      </c>
      <c r="H69" s="46" t="s">
        <v>36</v>
      </c>
    </row>
    <row r="70" spans="1:8" x14ac:dyDescent="0.25">
      <c r="A70" s="40" t="s">
        <v>49</v>
      </c>
      <c r="B70" s="41" t="s">
        <v>36</v>
      </c>
      <c r="C70" s="41" t="s">
        <v>36</v>
      </c>
      <c r="D70" s="41" t="s">
        <v>36</v>
      </c>
      <c r="E70" s="41" t="s">
        <v>36</v>
      </c>
      <c r="F70" s="41" t="s">
        <v>36</v>
      </c>
      <c r="G70" s="41" t="s">
        <v>36</v>
      </c>
      <c r="H70" s="41" t="s">
        <v>36</v>
      </c>
    </row>
    <row r="71" spans="1:8" x14ac:dyDescent="0.25">
      <c r="A71" s="40" t="s">
        <v>50</v>
      </c>
      <c r="B71" s="41" t="s">
        <v>36</v>
      </c>
      <c r="C71" s="41" t="s">
        <v>36</v>
      </c>
      <c r="D71" s="41" t="s">
        <v>36</v>
      </c>
      <c r="E71" s="41" t="s">
        <v>36</v>
      </c>
      <c r="F71" s="41" t="s">
        <v>36</v>
      </c>
      <c r="G71" s="41" t="s">
        <v>36</v>
      </c>
      <c r="H71" s="41" t="s">
        <v>36</v>
      </c>
    </row>
    <row r="72" spans="1:8" x14ac:dyDescent="0.25">
      <c r="A72" s="40" t="s">
        <v>51</v>
      </c>
      <c r="B72" s="41" t="s">
        <v>52</v>
      </c>
      <c r="C72" s="41" t="s">
        <v>52</v>
      </c>
      <c r="D72" s="41" t="s">
        <v>52</v>
      </c>
      <c r="E72" s="41" t="s">
        <v>52</v>
      </c>
      <c r="F72" s="41" t="s">
        <v>52</v>
      </c>
      <c r="G72" s="41" t="s">
        <v>52</v>
      </c>
      <c r="H72" s="41" t="s">
        <v>52</v>
      </c>
    </row>
    <row r="73" spans="1:8" x14ac:dyDescent="0.25">
      <c r="A73" s="40" t="s">
        <v>7</v>
      </c>
      <c r="B73" s="67">
        <v>100</v>
      </c>
      <c r="C73" s="67">
        <v>150</v>
      </c>
      <c r="D73" s="67">
        <v>200</v>
      </c>
      <c r="E73" s="67">
        <v>250</v>
      </c>
      <c r="F73" s="67">
        <v>300</v>
      </c>
      <c r="G73" s="67">
        <v>340</v>
      </c>
      <c r="H73" s="67">
        <v>510</v>
      </c>
    </row>
    <row r="74" spans="1:8" ht="42.75" x14ac:dyDescent="0.25">
      <c r="A74" s="40" t="s">
        <v>53</v>
      </c>
      <c r="B74" s="52" t="s">
        <v>54</v>
      </c>
      <c r="C74" s="52" t="s">
        <v>54</v>
      </c>
      <c r="D74" s="52" t="s">
        <v>54</v>
      </c>
      <c r="E74" s="52" t="s">
        <v>55</v>
      </c>
      <c r="F74" s="52" t="s">
        <v>55</v>
      </c>
      <c r="G74" s="52" t="s">
        <v>55</v>
      </c>
      <c r="H74" s="52" t="s">
        <v>55</v>
      </c>
    </row>
    <row r="75" spans="1:8" x14ac:dyDescent="0.25">
      <c r="A75" s="40" t="s">
        <v>56</v>
      </c>
      <c r="B75" s="41" t="s">
        <v>57</v>
      </c>
      <c r="C75" s="41" t="s">
        <v>57</v>
      </c>
      <c r="D75" s="41" t="s">
        <v>57</v>
      </c>
      <c r="E75" s="41" t="s">
        <v>57</v>
      </c>
      <c r="F75" s="41" t="s">
        <v>57</v>
      </c>
      <c r="G75" s="41" t="s">
        <v>57</v>
      </c>
      <c r="H75" s="41" t="s">
        <v>57</v>
      </c>
    </row>
    <row r="76" spans="1:8" s="15" customFormat="1" ht="15.75" thickBot="1" x14ac:dyDescent="0.3">
      <c r="A76" s="50" t="s">
        <v>90</v>
      </c>
      <c r="B76" s="51" t="s">
        <v>36</v>
      </c>
      <c r="C76" s="51" t="s">
        <v>36</v>
      </c>
      <c r="D76" s="51" t="s">
        <v>36</v>
      </c>
      <c r="E76" s="51" t="s">
        <v>36</v>
      </c>
      <c r="F76" s="51" t="s">
        <v>36</v>
      </c>
      <c r="G76" s="51" t="s">
        <v>36</v>
      </c>
      <c r="H76" s="51" t="s">
        <v>36</v>
      </c>
    </row>
    <row r="77" spans="1:8" s="15" customFormat="1" x14ac:dyDescent="0.25">
      <c r="A77" s="39"/>
      <c r="B77" s="49"/>
      <c r="C77" s="49"/>
      <c r="D77" s="49"/>
      <c r="E77" s="49"/>
      <c r="F77" s="49"/>
      <c r="G77" s="49"/>
      <c r="H77" s="49"/>
    </row>
    <row r="78" spans="1:8" ht="15.75" thickBot="1" x14ac:dyDescent="0.3">
      <c r="A78" s="23" t="s">
        <v>91</v>
      </c>
      <c r="B78" s="49"/>
      <c r="C78" s="49"/>
      <c r="D78" s="49"/>
      <c r="E78" s="49"/>
      <c r="F78" s="49"/>
      <c r="G78" s="49"/>
      <c r="H78" s="49"/>
    </row>
    <row r="79" spans="1:8" ht="15.75" thickBot="1" x14ac:dyDescent="0.3">
      <c r="A79" s="55" t="s">
        <v>67</v>
      </c>
      <c r="B79" s="56" t="s">
        <v>15</v>
      </c>
      <c r="C79" s="56" t="s">
        <v>15</v>
      </c>
      <c r="D79" s="56" t="s">
        <v>15</v>
      </c>
      <c r="E79" s="56" t="s">
        <v>15</v>
      </c>
      <c r="F79" s="56" t="s">
        <v>15</v>
      </c>
      <c r="G79" s="56" t="s">
        <v>15</v>
      </c>
      <c r="H79" s="56" t="s">
        <v>15</v>
      </c>
    </row>
    <row r="80" spans="1:8" x14ac:dyDescent="0.25">
      <c r="A80" s="39"/>
      <c r="B80" s="49"/>
      <c r="C80" s="49"/>
      <c r="D80" s="49"/>
      <c r="E80" s="49"/>
      <c r="F80" s="49"/>
      <c r="G80" s="49"/>
      <c r="H80" s="49"/>
    </row>
    <row r="81" spans="1:8" ht="15.75" thickBot="1" x14ac:dyDescent="0.3">
      <c r="A81" s="23" t="s">
        <v>92</v>
      </c>
      <c r="B81" s="49"/>
      <c r="C81" s="49"/>
      <c r="D81" s="49"/>
      <c r="E81" s="49"/>
      <c r="F81" s="49"/>
      <c r="G81" s="49"/>
      <c r="H81" s="49"/>
    </row>
    <row r="82" spans="1:8" ht="15.75" thickBot="1" x14ac:dyDescent="0.3">
      <c r="A82" s="55" t="s">
        <v>117</v>
      </c>
      <c r="B82" s="56" t="s">
        <v>15</v>
      </c>
      <c r="C82" s="56" t="s">
        <v>15</v>
      </c>
      <c r="D82" s="56" t="s">
        <v>15</v>
      </c>
      <c r="E82" s="56" t="s">
        <v>15</v>
      </c>
      <c r="F82" s="56" t="s">
        <v>15</v>
      </c>
      <c r="G82" s="56" t="s">
        <v>15</v>
      </c>
      <c r="H82" s="56" t="s">
        <v>15</v>
      </c>
    </row>
    <row r="83" spans="1:8" x14ac:dyDescent="0.25">
      <c r="A83" s="39"/>
      <c r="B83" s="49"/>
      <c r="C83" s="49"/>
      <c r="D83" s="49"/>
      <c r="E83" s="49"/>
      <c r="F83" s="49"/>
      <c r="G83" s="49"/>
      <c r="H83" s="49"/>
    </row>
    <row r="84" spans="1:8" s="15" customFormat="1" ht="15.75" thickBot="1" x14ac:dyDescent="0.3">
      <c r="A84" s="23" t="s">
        <v>93</v>
      </c>
      <c r="B84" s="49"/>
      <c r="C84" s="49"/>
      <c r="D84" s="49"/>
      <c r="E84" s="49"/>
      <c r="F84" s="49"/>
      <c r="G84" s="49"/>
      <c r="H84" s="49"/>
    </row>
    <row r="85" spans="1:8" s="15" customFormat="1" x14ac:dyDescent="0.25">
      <c r="A85" s="45" t="s">
        <v>94</v>
      </c>
      <c r="B85" s="46" t="s">
        <v>36</v>
      </c>
      <c r="C85" s="46" t="s">
        <v>36</v>
      </c>
      <c r="D85" s="46" t="s">
        <v>36</v>
      </c>
      <c r="E85" s="46" t="s">
        <v>36</v>
      </c>
      <c r="F85" s="46" t="s">
        <v>36</v>
      </c>
      <c r="G85" s="46" t="s">
        <v>36</v>
      </c>
      <c r="H85" s="46" t="s">
        <v>36</v>
      </c>
    </row>
    <row r="86" spans="1:8" s="15" customFormat="1" x14ac:dyDescent="0.25">
      <c r="A86" s="40" t="s">
        <v>95</v>
      </c>
      <c r="B86" s="41" t="s">
        <v>36</v>
      </c>
      <c r="C86" s="41" t="s">
        <v>36</v>
      </c>
      <c r="D86" s="41" t="s">
        <v>36</v>
      </c>
      <c r="E86" s="41" t="s">
        <v>36</v>
      </c>
      <c r="F86" s="41" t="s">
        <v>36</v>
      </c>
      <c r="G86" s="41" t="s">
        <v>36</v>
      </c>
      <c r="H86" s="41" t="s">
        <v>36</v>
      </c>
    </row>
    <row r="87" spans="1:8" s="15" customFormat="1" x14ac:dyDescent="0.25">
      <c r="A87" s="40" t="s">
        <v>96</v>
      </c>
      <c r="B87" s="41" t="s">
        <v>15</v>
      </c>
      <c r="C87" s="41" t="s">
        <v>15</v>
      </c>
      <c r="D87" s="41" t="s">
        <v>15</v>
      </c>
      <c r="E87" s="41" t="s">
        <v>15</v>
      </c>
      <c r="F87" s="41" t="s">
        <v>15</v>
      </c>
      <c r="G87" s="41" t="s">
        <v>15</v>
      </c>
      <c r="H87" s="41" t="s">
        <v>15</v>
      </c>
    </row>
    <row r="88" spans="1:8" s="15" customFormat="1" x14ac:dyDescent="0.25">
      <c r="A88" s="40" t="s">
        <v>97</v>
      </c>
      <c r="B88" s="41" t="s">
        <v>98</v>
      </c>
      <c r="C88" s="41" t="s">
        <v>98</v>
      </c>
      <c r="D88" s="41" t="s">
        <v>98</v>
      </c>
      <c r="E88" s="41" t="s">
        <v>98</v>
      </c>
      <c r="F88" s="41" t="s">
        <v>98</v>
      </c>
      <c r="G88" s="41" t="s">
        <v>98</v>
      </c>
      <c r="H88" s="41" t="s">
        <v>98</v>
      </c>
    </row>
    <row r="89" spans="1:8" s="15" customFormat="1" x14ac:dyDescent="0.25">
      <c r="A89" s="40" t="s">
        <v>99</v>
      </c>
      <c r="B89" s="41" t="s">
        <v>36</v>
      </c>
      <c r="C89" s="41" t="s">
        <v>36</v>
      </c>
      <c r="D89" s="41" t="s">
        <v>36</v>
      </c>
      <c r="E89" s="41" t="s">
        <v>36</v>
      </c>
      <c r="F89" s="41" t="s">
        <v>36</v>
      </c>
      <c r="G89" s="41" t="s">
        <v>36</v>
      </c>
      <c r="H89" s="41" t="s">
        <v>36</v>
      </c>
    </row>
    <row r="90" spans="1:8" s="15" customFormat="1" x14ac:dyDescent="0.25">
      <c r="A90" s="40" t="s">
        <v>100</v>
      </c>
      <c r="B90" s="41" t="s">
        <v>36</v>
      </c>
      <c r="C90" s="41" t="s">
        <v>36</v>
      </c>
      <c r="D90" s="41" t="s">
        <v>36</v>
      </c>
      <c r="E90" s="41" t="s">
        <v>36</v>
      </c>
      <c r="F90" s="41" t="s">
        <v>36</v>
      </c>
      <c r="G90" s="41" t="s">
        <v>36</v>
      </c>
      <c r="H90" s="41" t="s">
        <v>36</v>
      </c>
    </row>
    <row r="91" spans="1:8" s="15" customFormat="1" x14ac:dyDescent="0.25">
      <c r="A91" s="40" t="s">
        <v>101</v>
      </c>
      <c r="B91" s="41" t="s">
        <v>36</v>
      </c>
      <c r="C91" s="41" t="s">
        <v>36</v>
      </c>
      <c r="D91" s="41" t="s">
        <v>36</v>
      </c>
      <c r="E91" s="41" t="s">
        <v>36</v>
      </c>
      <c r="F91" s="41" t="s">
        <v>36</v>
      </c>
      <c r="G91" s="41" t="s">
        <v>36</v>
      </c>
      <c r="H91" s="41" t="s">
        <v>36</v>
      </c>
    </row>
    <row r="92" spans="1:8" s="15" customFormat="1" x14ac:dyDescent="0.25">
      <c r="A92" s="40" t="s">
        <v>102</v>
      </c>
      <c r="B92" s="41" t="s">
        <v>15</v>
      </c>
      <c r="C92" s="41" t="s">
        <v>15</v>
      </c>
      <c r="D92" s="41" t="s">
        <v>15</v>
      </c>
      <c r="E92" s="41" t="s">
        <v>15</v>
      </c>
      <c r="F92" s="41" t="s">
        <v>15</v>
      </c>
      <c r="G92" s="41" t="s">
        <v>15</v>
      </c>
      <c r="H92" s="41" t="s">
        <v>15</v>
      </c>
    </row>
    <row r="93" spans="1:8" s="15" customFormat="1" x14ac:dyDescent="0.25">
      <c r="A93" s="40" t="s">
        <v>103</v>
      </c>
      <c r="B93" s="41" t="s">
        <v>36</v>
      </c>
      <c r="C93" s="41" t="s">
        <v>36</v>
      </c>
      <c r="D93" s="41" t="s">
        <v>36</v>
      </c>
      <c r="E93" s="41" t="s">
        <v>36</v>
      </c>
      <c r="F93" s="41" t="s">
        <v>36</v>
      </c>
      <c r="G93" s="41" t="s">
        <v>36</v>
      </c>
      <c r="H93" s="41" t="s">
        <v>36</v>
      </c>
    </row>
    <row r="94" spans="1:8" s="15" customFormat="1" ht="15.75" thickBot="1" x14ac:dyDescent="0.3">
      <c r="A94" s="50" t="s">
        <v>104</v>
      </c>
      <c r="B94" s="51" t="s">
        <v>36</v>
      </c>
      <c r="C94" s="51" t="s">
        <v>36</v>
      </c>
      <c r="D94" s="51" t="s">
        <v>36</v>
      </c>
      <c r="E94" s="51" t="s">
        <v>36</v>
      </c>
      <c r="F94" s="51" t="s">
        <v>36</v>
      </c>
      <c r="G94" s="51" t="s">
        <v>36</v>
      </c>
      <c r="H94" s="51" t="s">
        <v>36</v>
      </c>
    </row>
    <row r="95" spans="1:8" s="15" customFormat="1" x14ac:dyDescent="0.25">
      <c r="A95" s="39"/>
      <c r="B95" s="49"/>
      <c r="C95" s="49"/>
      <c r="D95" s="49"/>
      <c r="E95" s="49"/>
      <c r="F95" s="49"/>
      <c r="G95" s="49"/>
      <c r="H95" s="49"/>
    </row>
    <row r="96" spans="1:8" ht="15.75" thickBot="1" x14ac:dyDescent="0.3">
      <c r="A96" s="23" t="s">
        <v>105</v>
      </c>
      <c r="B96" s="49"/>
      <c r="C96" s="49"/>
      <c r="D96" s="49"/>
      <c r="E96" s="49"/>
      <c r="F96" s="49"/>
      <c r="G96" s="49"/>
      <c r="H96" s="49"/>
    </row>
    <row r="97" spans="1:8" x14ac:dyDescent="0.25">
      <c r="A97" s="45" t="s">
        <v>68</v>
      </c>
      <c r="B97" s="46" t="s">
        <v>15</v>
      </c>
      <c r="C97" s="46" t="s">
        <v>15</v>
      </c>
      <c r="D97" s="46" t="s">
        <v>15</v>
      </c>
      <c r="E97" s="46" t="s">
        <v>15</v>
      </c>
      <c r="F97" s="46" t="s">
        <v>15</v>
      </c>
      <c r="G97" s="46" t="s">
        <v>15</v>
      </c>
      <c r="H97" s="46" t="s">
        <v>15</v>
      </c>
    </row>
    <row r="98" spans="1:8" s="93" customFormat="1" x14ac:dyDescent="0.25">
      <c r="A98" s="91" t="s">
        <v>69</v>
      </c>
      <c r="B98" s="92">
        <v>24</v>
      </c>
      <c r="C98" s="92">
        <v>24</v>
      </c>
      <c r="D98" s="92">
        <v>24</v>
      </c>
      <c r="E98" s="92">
        <v>24</v>
      </c>
      <c r="F98" s="92">
        <v>24</v>
      </c>
      <c r="G98" s="92">
        <v>24</v>
      </c>
      <c r="H98" s="92">
        <v>24</v>
      </c>
    </row>
    <row r="99" spans="1:8" ht="15.75" thickBot="1" x14ac:dyDescent="0.3">
      <c r="A99" s="50" t="s">
        <v>70</v>
      </c>
      <c r="B99" s="51" t="s">
        <v>15</v>
      </c>
      <c r="C99" s="51" t="s">
        <v>15</v>
      </c>
      <c r="D99" s="51" t="s">
        <v>15</v>
      </c>
      <c r="E99" s="51" t="s">
        <v>15</v>
      </c>
      <c r="F99" s="51" t="s">
        <v>15</v>
      </c>
      <c r="G99" s="51" t="s">
        <v>15</v>
      </c>
      <c r="H99" s="51" t="s">
        <v>15</v>
      </c>
    </row>
    <row r="100" spans="1:8" x14ac:dyDescent="0.25">
      <c r="A100" s="39"/>
      <c r="B100" s="39"/>
      <c r="C100" s="39"/>
      <c r="D100" s="39"/>
      <c r="E100" s="39"/>
      <c r="F100" s="39"/>
      <c r="G100" s="39"/>
      <c r="H100" s="39"/>
    </row>
    <row r="101" spans="1:8" x14ac:dyDescent="0.25">
      <c r="A101" s="23" t="s">
        <v>133</v>
      </c>
      <c r="B101" s="39"/>
      <c r="C101" s="39"/>
      <c r="D101" s="39"/>
      <c r="E101" s="39"/>
      <c r="F101" s="39"/>
      <c r="G101" s="39"/>
      <c r="H101" s="39"/>
    </row>
    <row r="102" spans="1:8" s="15" customFormat="1" x14ac:dyDescent="0.25">
      <c r="A102" s="96" t="s">
        <v>132</v>
      </c>
      <c r="B102" s="94">
        <f>B21</f>
        <v>8</v>
      </c>
      <c r="C102" s="94">
        <f t="shared" ref="C102:H102" si="0">C21+C22</f>
        <v>12</v>
      </c>
      <c r="D102" s="94">
        <f t="shared" si="0"/>
        <v>16</v>
      </c>
      <c r="E102" s="94">
        <f t="shared" si="0"/>
        <v>19</v>
      </c>
      <c r="F102" s="94">
        <f t="shared" si="0"/>
        <v>23</v>
      </c>
      <c r="G102" s="94">
        <f t="shared" si="0"/>
        <v>25</v>
      </c>
      <c r="H102" s="94">
        <f t="shared" si="0"/>
        <v>38</v>
      </c>
    </row>
    <row r="103" spans="1:8" x14ac:dyDescent="0.25">
      <c r="A103" s="199" t="s">
        <v>131</v>
      </c>
      <c r="B103" s="31">
        <f>SUM(B109:B115)*B104</f>
        <v>383.75312500000013</v>
      </c>
      <c r="C103" s="31">
        <f t="shared" ref="C103:F103" si="1">SUM(C109:C115)*C104</f>
        <v>383.75312500000013</v>
      </c>
      <c r="D103" s="31">
        <f t="shared" si="1"/>
        <v>383.75312500000013</v>
      </c>
      <c r="E103" s="31">
        <f t="shared" si="1"/>
        <v>383.75312500000013</v>
      </c>
      <c r="F103" s="31">
        <f t="shared" si="1"/>
        <v>414.90085000000005</v>
      </c>
      <c r="G103" s="31">
        <f>SUM(G109:G115)*G104</f>
        <v>418.60262499999999</v>
      </c>
      <c r="H103" s="33">
        <f>SUM(H109:H115)*H104</f>
        <v>539.14350000000002</v>
      </c>
    </row>
    <row r="104" spans="1:8" s="15" customFormat="1" x14ac:dyDescent="0.25">
      <c r="A104" s="199"/>
      <c r="B104" s="97">
        <v>1.7500000000000002E-2</v>
      </c>
      <c r="C104" s="97">
        <f>B104</f>
        <v>1.7500000000000002E-2</v>
      </c>
      <c r="D104" s="97">
        <f t="shared" ref="D104:H104" si="2">C104</f>
        <v>1.7500000000000002E-2</v>
      </c>
      <c r="E104" s="97">
        <f t="shared" si="2"/>
        <v>1.7500000000000002E-2</v>
      </c>
      <c r="F104" s="97">
        <f t="shared" si="2"/>
        <v>1.7500000000000002E-2</v>
      </c>
      <c r="G104" s="97">
        <f t="shared" si="2"/>
        <v>1.7500000000000002E-2</v>
      </c>
      <c r="H104" s="97">
        <f t="shared" si="2"/>
        <v>1.7500000000000002E-2</v>
      </c>
    </row>
    <row r="105" spans="1:8" x14ac:dyDescent="0.25">
      <c r="A105" s="96" t="s">
        <v>130</v>
      </c>
      <c r="B105" s="31">
        <v>192.85</v>
      </c>
      <c r="C105" s="31">
        <f>B105</f>
        <v>192.85</v>
      </c>
      <c r="D105" s="31">
        <f t="shared" ref="D105:G105" si="3">C105</f>
        <v>192.85</v>
      </c>
      <c r="E105" s="31">
        <f t="shared" si="3"/>
        <v>192.85</v>
      </c>
      <c r="F105" s="31">
        <f t="shared" si="3"/>
        <v>192.85</v>
      </c>
      <c r="G105" s="31">
        <f t="shared" si="3"/>
        <v>192.85</v>
      </c>
      <c r="H105" s="31">
        <f>479.88/2</f>
        <v>239.94</v>
      </c>
    </row>
    <row r="106" spans="1:8" x14ac:dyDescent="0.25">
      <c r="A106" s="199" t="s">
        <v>129</v>
      </c>
      <c r="B106" s="32">
        <f t="shared" ref="B106:H106" si="4">SUM(B108:B115)</f>
        <v>22685.380000000005</v>
      </c>
      <c r="C106" s="32">
        <f t="shared" si="4"/>
        <v>22685.380000000005</v>
      </c>
      <c r="D106" s="32">
        <f>SUM(D108:D115)</f>
        <v>22685.380000000005</v>
      </c>
      <c r="E106" s="32">
        <f t="shared" si="4"/>
        <v>22685.380000000005</v>
      </c>
      <c r="F106" s="32">
        <f t="shared" si="4"/>
        <v>24465.250000000004</v>
      </c>
      <c r="G106" s="32">
        <f t="shared" si="4"/>
        <v>24676.780000000002</v>
      </c>
      <c r="H106" s="32">
        <f t="shared" si="4"/>
        <v>31564.83</v>
      </c>
    </row>
    <row r="107" spans="1:8" s="15" customFormat="1" x14ac:dyDescent="0.25">
      <c r="A107" s="199"/>
      <c r="B107" s="95">
        <f>B106/B102</f>
        <v>2835.6725000000006</v>
      </c>
      <c r="C107" s="95">
        <f t="shared" ref="C107:H107" si="5">C106/C102</f>
        <v>1890.4483333333337</v>
      </c>
      <c r="D107" s="95">
        <f t="shared" si="5"/>
        <v>1417.8362500000003</v>
      </c>
      <c r="E107" s="95">
        <f t="shared" si="5"/>
        <v>1193.9673684210529</v>
      </c>
      <c r="F107" s="95">
        <f t="shared" si="5"/>
        <v>1063.7065217391305</v>
      </c>
      <c r="G107" s="95">
        <f t="shared" si="5"/>
        <v>987.07120000000009</v>
      </c>
      <c r="H107" s="95">
        <f t="shared" si="5"/>
        <v>830.65342105263164</v>
      </c>
    </row>
    <row r="108" spans="1:8" s="90" customFormat="1" x14ac:dyDescent="0.25">
      <c r="A108" s="88" t="s">
        <v>77</v>
      </c>
      <c r="B108" s="89">
        <v>756.63</v>
      </c>
      <c r="C108" s="89">
        <v>756.63</v>
      </c>
      <c r="D108" s="89">
        <v>756.63</v>
      </c>
      <c r="E108" s="89">
        <v>756.63</v>
      </c>
      <c r="F108" s="89">
        <v>756.63</v>
      </c>
      <c r="G108" s="89">
        <v>756.63</v>
      </c>
      <c r="H108" s="89">
        <v>756.63</v>
      </c>
    </row>
    <row r="109" spans="1:8" x14ac:dyDescent="0.25">
      <c r="A109" s="58" t="s">
        <v>126</v>
      </c>
      <c r="B109" s="59">
        <v>15967.8</v>
      </c>
      <c r="C109" s="59">
        <v>15967.8</v>
      </c>
      <c r="D109" s="59">
        <v>15967.8</v>
      </c>
      <c r="E109" s="59">
        <v>15967.8</v>
      </c>
      <c r="F109" s="59">
        <v>17489.87</v>
      </c>
      <c r="G109" s="59">
        <v>17489.87</v>
      </c>
      <c r="H109" s="59">
        <v>22387.18</v>
      </c>
    </row>
    <row r="110" spans="1:8" s="15" customFormat="1" x14ac:dyDescent="0.25">
      <c r="A110" s="58" t="s">
        <v>127</v>
      </c>
      <c r="B110" s="59">
        <v>419.16</v>
      </c>
      <c r="C110" s="59">
        <v>419.16</v>
      </c>
      <c r="D110" s="59">
        <v>419.16</v>
      </c>
      <c r="E110" s="59">
        <v>419.16</v>
      </c>
      <c r="F110" s="59">
        <v>419.16</v>
      </c>
      <c r="G110" s="59">
        <v>419.16</v>
      </c>
      <c r="H110" s="59">
        <v>503.16</v>
      </c>
    </row>
    <row r="111" spans="1:8" x14ac:dyDescent="0.25">
      <c r="A111" s="58" t="s">
        <v>78</v>
      </c>
      <c r="B111" s="59">
        <v>134.49</v>
      </c>
      <c r="C111" s="59">
        <v>134.49</v>
      </c>
      <c r="D111" s="59">
        <v>134.49</v>
      </c>
      <c r="E111" s="59">
        <v>134.49</v>
      </c>
      <c r="F111" s="59">
        <v>134.49</v>
      </c>
      <c r="G111" s="59">
        <v>134.49</v>
      </c>
      <c r="H111" s="59">
        <v>152</v>
      </c>
    </row>
    <row r="112" spans="1:8" x14ac:dyDescent="0.25">
      <c r="A112" s="88" t="s">
        <v>79</v>
      </c>
      <c r="B112" s="89">
        <v>931.43</v>
      </c>
      <c r="C112" s="89">
        <v>931.43</v>
      </c>
      <c r="D112" s="89">
        <v>931.43</v>
      </c>
      <c r="E112" s="89">
        <v>931.43</v>
      </c>
      <c r="F112" s="89">
        <v>931.43</v>
      </c>
      <c r="G112" s="89">
        <v>1142.96</v>
      </c>
      <c r="H112" s="89">
        <v>1163.96</v>
      </c>
    </row>
    <row r="113" spans="1:8" x14ac:dyDescent="0.25">
      <c r="A113" s="58" t="s">
        <v>128</v>
      </c>
      <c r="B113" s="59">
        <v>1579.25</v>
      </c>
      <c r="C113" s="59">
        <v>1579.25</v>
      </c>
      <c r="D113" s="59">
        <v>1579.25</v>
      </c>
      <c r="E113" s="59">
        <v>1579.25</v>
      </c>
      <c r="F113" s="59">
        <v>1688.58</v>
      </c>
      <c r="G113" s="59">
        <v>1688.58</v>
      </c>
      <c r="H113" s="59">
        <v>2257.66</v>
      </c>
    </row>
    <row r="114" spans="1:8" s="90" customFormat="1" x14ac:dyDescent="0.25">
      <c r="A114" s="88" t="s">
        <v>80</v>
      </c>
      <c r="B114" s="89">
        <v>444.58</v>
      </c>
      <c r="C114" s="89">
        <v>444.58</v>
      </c>
      <c r="D114" s="89">
        <v>444.58</v>
      </c>
      <c r="E114" s="89">
        <v>444.58</v>
      </c>
      <c r="F114" s="89">
        <v>547.34</v>
      </c>
      <c r="G114" s="89">
        <v>547.34</v>
      </c>
      <c r="H114" s="89">
        <v>1285.3399999999999</v>
      </c>
    </row>
    <row r="115" spans="1:8" ht="15.75" thickBot="1" x14ac:dyDescent="0.3">
      <c r="A115" s="60" t="s">
        <v>81</v>
      </c>
      <c r="B115" s="61">
        <v>2452.04</v>
      </c>
      <c r="C115" s="61">
        <v>2452.04</v>
      </c>
      <c r="D115" s="61">
        <v>2452.04</v>
      </c>
      <c r="E115" s="61">
        <v>2452.04</v>
      </c>
      <c r="F115" s="61">
        <v>2497.75</v>
      </c>
      <c r="G115" s="61">
        <f>F115</f>
        <v>2497.75</v>
      </c>
      <c r="H115" s="61">
        <v>3058.9</v>
      </c>
    </row>
    <row r="116" spans="1:8" x14ac:dyDescent="0.25">
      <c r="A116" s="62"/>
      <c r="B116" s="63"/>
      <c r="C116" s="63"/>
      <c r="D116" s="63"/>
      <c r="E116" s="63"/>
      <c r="F116" s="63"/>
      <c r="G116" s="63"/>
      <c r="H116" s="63"/>
    </row>
    <row r="117" spans="1:8" x14ac:dyDescent="0.25">
      <c r="A117" s="23" t="s">
        <v>160</v>
      </c>
      <c r="B117" s="15"/>
      <c r="C117" s="15"/>
      <c r="D117" s="15"/>
      <c r="E117" s="15"/>
      <c r="F117" s="15"/>
      <c r="G117" s="15"/>
      <c r="H117" s="15"/>
    </row>
    <row r="118" spans="1:8" x14ac:dyDescent="0.25">
      <c r="A118" s="172" t="s">
        <v>149</v>
      </c>
      <c r="B118" s="15"/>
      <c r="C118" s="15"/>
      <c r="D118" s="15"/>
      <c r="E118" s="15"/>
      <c r="F118" s="15"/>
      <c r="G118" s="15"/>
      <c r="H118" s="15"/>
    </row>
    <row r="119" spans="1:8" x14ac:dyDescent="0.25">
      <c r="A119" s="172" t="s">
        <v>150</v>
      </c>
      <c r="B119" s="15"/>
      <c r="C119" s="15"/>
      <c r="D119" s="15"/>
      <c r="E119" s="15"/>
      <c r="F119" s="15"/>
      <c r="G119" s="15"/>
      <c r="H119" s="15"/>
    </row>
    <row r="120" spans="1:8" x14ac:dyDescent="0.25">
      <c r="A120" s="172" t="s">
        <v>80</v>
      </c>
      <c r="B120" s="15"/>
      <c r="C120" s="15"/>
      <c r="D120" s="15"/>
      <c r="E120" s="15"/>
      <c r="F120" s="15"/>
      <c r="G120" s="15"/>
      <c r="H120" s="15"/>
    </row>
    <row r="121" spans="1:8" x14ac:dyDescent="0.25">
      <c r="A121" s="172" t="s">
        <v>151</v>
      </c>
      <c r="B121" s="15"/>
      <c r="C121" s="15"/>
      <c r="D121" s="15"/>
      <c r="E121" s="15"/>
      <c r="F121" s="15"/>
      <c r="G121" s="15"/>
      <c r="H121" s="15"/>
    </row>
    <row r="122" spans="1:8" x14ac:dyDescent="0.25">
      <c r="A122" s="172" t="s">
        <v>152</v>
      </c>
      <c r="B122" s="15"/>
      <c r="C122" s="15"/>
      <c r="D122" s="15"/>
      <c r="E122" s="15"/>
      <c r="F122" s="15"/>
      <c r="G122" s="15"/>
      <c r="H122" s="15"/>
    </row>
    <row r="123" spans="1:8" x14ac:dyDescent="0.25">
      <c r="A123" s="172" t="s">
        <v>153</v>
      </c>
      <c r="B123" s="15"/>
      <c r="C123" s="15"/>
      <c r="D123" s="15"/>
      <c r="E123" s="15"/>
      <c r="F123" s="15"/>
      <c r="G123" s="15"/>
      <c r="H123" s="15"/>
    </row>
    <row r="124" spans="1:8" x14ac:dyDescent="0.25">
      <c r="A124" s="172" t="s">
        <v>154</v>
      </c>
      <c r="B124" s="15"/>
      <c r="C124" s="15"/>
      <c r="D124" s="15"/>
      <c r="E124" s="15"/>
      <c r="F124" s="15"/>
      <c r="G124" s="15"/>
      <c r="H124" s="15"/>
    </row>
    <row r="125" spans="1:8" x14ac:dyDescent="0.25">
      <c r="A125" s="172" t="s">
        <v>155</v>
      </c>
      <c r="B125" s="15"/>
      <c r="C125" s="15"/>
      <c r="D125" s="15"/>
      <c r="E125" s="15"/>
      <c r="F125" s="15"/>
      <c r="G125" s="15"/>
      <c r="H125" s="15"/>
    </row>
    <row r="126" spans="1:8" x14ac:dyDescent="0.25">
      <c r="A126" s="172" t="s">
        <v>156</v>
      </c>
      <c r="B126" s="15"/>
      <c r="C126" s="15"/>
      <c r="D126" s="15"/>
      <c r="E126" s="15"/>
      <c r="F126" s="15"/>
      <c r="G126" s="15"/>
      <c r="H126" s="15"/>
    </row>
    <row r="127" spans="1:8" x14ac:dyDescent="0.25">
      <c r="A127" s="172" t="s">
        <v>157</v>
      </c>
      <c r="B127" s="173"/>
      <c r="C127" s="173"/>
      <c r="D127" s="173"/>
      <c r="E127" s="173"/>
      <c r="F127" s="173"/>
      <c r="G127" s="173"/>
      <c r="H127" s="173"/>
    </row>
    <row r="128" spans="1:8" x14ac:dyDescent="0.25">
      <c r="A128" s="172" t="s">
        <v>158</v>
      </c>
      <c r="B128" s="15"/>
      <c r="C128" s="15"/>
      <c r="D128" s="15"/>
      <c r="E128" s="15"/>
      <c r="F128" s="15"/>
      <c r="G128" s="15"/>
      <c r="H128" s="15"/>
    </row>
    <row r="129" spans="1:8" ht="15.75" thickBot="1" x14ac:dyDescent="0.3">
      <c r="A129" s="15"/>
      <c r="B129" s="15"/>
      <c r="C129" s="15"/>
      <c r="D129" s="15"/>
      <c r="E129" s="15"/>
      <c r="F129" s="15"/>
      <c r="G129" s="15"/>
      <c r="H129" s="15"/>
    </row>
    <row r="130" spans="1:8" ht="15.75" thickBot="1" x14ac:dyDescent="0.3">
      <c r="A130" s="174" t="s">
        <v>159</v>
      </c>
      <c r="B130" s="175">
        <f>(B106-B108-B114-B112)*1.19</f>
        <v>24457.760600000001</v>
      </c>
      <c r="C130" s="175">
        <f t="shared" ref="C130:H130" si="6">(C106-C108-C114-C112)*1.19</f>
        <v>24457.760600000001</v>
      </c>
      <c r="D130" s="175">
        <f t="shared" si="6"/>
        <v>24457.760600000001</v>
      </c>
      <c r="E130" s="175">
        <f t="shared" si="6"/>
        <v>24457.760600000001</v>
      </c>
      <c r="F130" s="175">
        <f t="shared" si="6"/>
        <v>26453.521500000003</v>
      </c>
      <c r="G130" s="175">
        <f t="shared" si="6"/>
        <v>26453.521500000003</v>
      </c>
      <c r="H130" s="175">
        <f t="shared" si="6"/>
        <v>33747.091</v>
      </c>
    </row>
  </sheetData>
  <mergeCells count="3">
    <mergeCell ref="A2:H2"/>
    <mergeCell ref="A103:A104"/>
    <mergeCell ref="A106:A107"/>
  </mergeCells>
  <phoneticPr fontId="18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Ergebnis</vt:lpstr>
      <vt:lpstr>Kapital- &amp; Betriebsgeb. 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Ap-Wärme</dc:creator>
  <cp:lastModifiedBy>Hubert Daubmeier</cp:lastModifiedBy>
  <dcterms:created xsi:type="dcterms:W3CDTF">2014-08-19T13:12:21Z</dcterms:created>
  <dcterms:modified xsi:type="dcterms:W3CDTF">2021-04-24T09:01:09Z</dcterms:modified>
</cp:coreProperties>
</file>